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M\ITI\Programové rámce\IROP\IROP_září 2025\konzultace ŘO IROP\konzultace II. kolo\"/>
    </mc:Choice>
  </mc:AlternateContent>
  <bookViews>
    <workbookView xWindow="0" yWindow="0" windowWidth="38400" windowHeight="16980"/>
  </bookViews>
  <sheets>
    <sheet name="FP_opatření" sheetId="1" r:id="rId1"/>
    <sheet name="FP_SC IROP" sheetId="2" r:id="rId2"/>
  </sheets>
  <definedNames>
    <definedName name="chybnhodn">FP_opatření!#REF!</definedName>
  </definedNames>
  <calcPr calcId="152511"/>
</workbook>
</file>

<file path=xl/calcChain.xml><?xml version="1.0" encoding="utf-8"?>
<calcChain xmlns="http://schemas.openxmlformats.org/spreadsheetml/2006/main">
  <c r="D110" i="1" l="1"/>
  <c r="D111" i="1"/>
  <c r="D86" i="1"/>
  <c r="D87" i="1"/>
  <c r="D88" i="1"/>
  <c r="E36" i="2" l="1"/>
  <c r="F36" i="2"/>
  <c r="C60" i="2" l="1"/>
  <c r="O133" i="2" l="1"/>
  <c r="N133" i="2"/>
  <c r="M133" i="2"/>
  <c r="L133" i="2"/>
  <c r="O130" i="2"/>
  <c r="N130" i="2"/>
  <c r="M130" i="2"/>
  <c r="L130" i="2"/>
  <c r="I130" i="2"/>
  <c r="G130" i="2"/>
  <c r="F130" i="2"/>
  <c r="E130" i="2"/>
  <c r="D130" i="2"/>
  <c r="C130" i="2"/>
  <c r="O129" i="2"/>
  <c r="N129" i="2"/>
  <c r="M129" i="2"/>
  <c r="L129" i="2"/>
  <c r="I129" i="2"/>
  <c r="G129" i="2"/>
  <c r="F129" i="2"/>
  <c r="E129" i="2"/>
  <c r="D129" i="2"/>
  <c r="C129" i="2"/>
  <c r="O128" i="2"/>
  <c r="I128" i="2"/>
  <c r="G128" i="2"/>
  <c r="F128" i="2"/>
  <c r="E128" i="2"/>
  <c r="D128" i="2"/>
  <c r="C128" i="2"/>
  <c r="O127" i="2"/>
  <c r="M127" i="2"/>
  <c r="O126" i="2"/>
  <c r="N126" i="2"/>
  <c r="M126" i="2"/>
  <c r="L126" i="2"/>
  <c r="I126" i="2"/>
  <c r="G126" i="2"/>
  <c r="F126" i="2"/>
  <c r="E126" i="2"/>
  <c r="D126" i="2"/>
  <c r="C126" i="2"/>
  <c r="O125" i="2"/>
  <c r="N125" i="2"/>
  <c r="M125" i="2"/>
  <c r="L125" i="2"/>
  <c r="I125" i="2"/>
  <c r="G125" i="2"/>
  <c r="F125" i="2"/>
  <c r="E125" i="2"/>
  <c r="D125" i="2"/>
  <c r="C125" i="2"/>
  <c r="G118" i="2"/>
  <c r="F118" i="2"/>
  <c r="E118" i="2"/>
  <c r="D118" i="2"/>
  <c r="C118" i="2"/>
  <c r="G117" i="2"/>
  <c r="F117" i="2"/>
  <c r="E117" i="2"/>
  <c r="D117" i="2"/>
  <c r="C117" i="2"/>
  <c r="G116" i="2"/>
  <c r="F116" i="2"/>
  <c r="E116" i="2"/>
  <c r="D116" i="2"/>
  <c r="C116" i="2"/>
  <c r="G115" i="2"/>
  <c r="F115" i="2"/>
  <c r="E115" i="2"/>
  <c r="D115" i="2"/>
  <c r="C115" i="2"/>
  <c r="G114" i="2"/>
  <c r="F114" i="2"/>
  <c r="E114" i="2"/>
  <c r="D114" i="2"/>
  <c r="C114" i="2"/>
  <c r="G113" i="2"/>
  <c r="F113" i="2"/>
  <c r="E113" i="2"/>
  <c r="D113" i="2"/>
  <c r="C113" i="2"/>
  <c r="G112" i="2"/>
  <c r="F112" i="2"/>
  <c r="E112" i="2"/>
  <c r="D112" i="2"/>
  <c r="C112" i="2"/>
  <c r="D105" i="2"/>
  <c r="M132" i="2" s="1"/>
  <c r="G104" i="2"/>
  <c r="F104" i="2"/>
  <c r="E104" i="2"/>
  <c r="D104" i="2"/>
  <c r="C104" i="2"/>
  <c r="G103" i="2"/>
  <c r="F103" i="2"/>
  <c r="E103" i="2"/>
  <c r="D103" i="2"/>
  <c r="C103" i="2"/>
  <c r="G102" i="2"/>
  <c r="F102" i="2"/>
  <c r="E102" i="2"/>
  <c r="D102" i="2"/>
  <c r="C102" i="2"/>
  <c r="F101" i="2"/>
  <c r="E101" i="2"/>
  <c r="E105" i="2" s="1"/>
  <c r="N132" i="2" s="1"/>
  <c r="D101" i="2"/>
  <c r="G100" i="2"/>
  <c r="F100" i="2"/>
  <c r="E100" i="2"/>
  <c r="D100" i="2"/>
  <c r="C100" i="2"/>
  <c r="G99" i="2"/>
  <c r="F99" i="2"/>
  <c r="E99" i="2"/>
  <c r="D99" i="2"/>
  <c r="C99" i="2"/>
  <c r="G91" i="2"/>
  <c r="F91" i="2"/>
  <c r="E91" i="2"/>
  <c r="D91" i="2"/>
  <c r="C91" i="2"/>
  <c r="G90" i="2"/>
  <c r="F90" i="2"/>
  <c r="E90" i="2"/>
  <c r="D90" i="2"/>
  <c r="C90" i="2"/>
  <c r="G89" i="2"/>
  <c r="F89" i="2"/>
  <c r="E89" i="2"/>
  <c r="D89" i="2"/>
  <c r="C89" i="2"/>
  <c r="F88" i="2"/>
  <c r="F92" i="2" s="1"/>
  <c r="O131" i="2" s="1"/>
  <c r="E88" i="2"/>
  <c r="E92" i="2" s="1"/>
  <c r="N131" i="2" s="1"/>
  <c r="D88" i="2"/>
  <c r="D127" i="2" s="1"/>
  <c r="D131" i="2" s="1"/>
  <c r="G87" i="2"/>
  <c r="F87" i="2"/>
  <c r="E87" i="2"/>
  <c r="D87" i="2"/>
  <c r="C87" i="2"/>
  <c r="G86" i="2"/>
  <c r="F86" i="2"/>
  <c r="E86" i="2"/>
  <c r="D86" i="2"/>
  <c r="C86" i="2"/>
  <c r="G79" i="2"/>
  <c r="F79" i="2"/>
  <c r="E79" i="2"/>
  <c r="D79" i="2"/>
  <c r="C79" i="2"/>
  <c r="G78" i="2"/>
  <c r="F78" i="2"/>
  <c r="E78" i="2"/>
  <c r="D78" i="2"/>
  <c r="C78" i="2"/>
  <c r="G77" i="2"/>
  <c r="F77" i="2"/>
  <c r="E77" i="2"/>
  <c r="D77" i="2"/>
  <c r="C77" i="2"/>
  <c r="G76" i="2"/>
  <c r="F76" i="2"/>
  <c r="E76" i="2"/>
  <c r="D76" i="2"/>
  <c r="C76" i="2"/>
  <c r="G75" i="2"/>
  <c r="F75" i="2"/>
  <c r="E75" i="2"/>
  <c r="D75" i="2"/>
  <c r="C75" i="2"/>
  <c r="G74" i="2"/>
  <c r="F74" i="2"/>
  <c r="E74" i="2"/>
  <c r="D74" i="2"/>
  <c r="C74" i="2"/>
  <c r="G73" i="2"/>
  <c r="F73" i="2"/>
  <c r="E73" i="2"/>
  <c r="D73" i="2"/>
  <c r="C73" i="2"/>
  <c r="F66" i="2"/>
  <c r="E66" i="2"/>
  <c r="D66" i="2"/>
  <c r="G65" i="2"/>
  <c r="F65" i="2"/>
  <c r="E65" i="2"/>
  <c r="D65" i="2"/>
  <c r="C65" i="2"/>
  <c r="G64" i="2"/>
  <c r="F64" i="2"/>
  <c r="E64" i="2"/>
  <c r="D64" i="2"/>
  <c r="C64" i="2"/>
  <c r="G63" i="2"/>
  <c r="F63" i="2"/>
  <c r="E63" i="2"/>
  <c r="D63" i="2"/>
  <c r="C63" i="2"/>
  <c r="F62" i="2"/>
  <c r="E62" i="2"/>
  <c r="C62" i="2" s="1"/>
  <c r="D62" i="2"/>
  <c r="G61" i="2"/>
  <c r="F61" i="2"/>
  <c r="E61" i="2"/>
  <c r="D61" i="2"/>
  <c r="C61" i="2"/>
  <c r="G60" i="2"/>
  <c r="F60" i="2"/>
  <c r="E60" i="2"/>
  <c r="D60" i="2"/>
  <c r="F53" i="2"/>
  <c r="G52" i="2"/>
  <c r="F52" i="2"/>
  <c r="E52" i="2"/>
  <c r="D52" i="2"/>
  <c r="C52" i="2"/>
  <c r="G51" i="2"/>
  <c r="F51" i="2"/>
  <c r="E51" i="2"/>
  <c r="D51" i="2"/>
  <c r="C51" i="2"/>
  <c r="G50" i="2"/>
  <c r="F50" i="2"/>
  <c r="E50" i="2"/>
  <c r="D50" i="2"/>
  <c r="C50" i="2"/>
  <c r="F49" i="2"/>
  <c r="E49" i="2"/>
  <c r="E53" i="2" s="1"/>
  <c r="N128" i="2" s="1"/>
  <c r="D49" i="2"/>
  <c r="G48" i="2"/>
  <c r="F48" i="2"/>
  <c r="E48" i="2"/>
  <c r="D48" i="2"/>
  <c r="C48" i="2"/>
  <c r="G47" i="2"/>
  <c r="F47" i="2"/>
  <c r="E47" i="2"/>
  <c r="D47" i="2"/>
  <c r="C47" i="2"/>
  <c r="D42" i="2"/>
  <c r="F40" i="2"/>
  <c r="E40" i="2"/>
  <c r="N127" i="2" s="1"/>
  <c r="L127" i="2" s="1"/>
  <c r="D40" i="2"/>
  <c r="C40" i="2"/>
  <c r="G40" i="2" s="1"/>
  <c r="G39" i="2"/>
  <c r="F39" i="2"/>
  <c r="E39" i="2"/>
  <c r="D39" i="2"/>
  <c r="C39" i="2"/>
  <c r="G38" i="2"/>
  <c r="F38" i="2"/>
  <c r="E38" i="2"/>
  <c r="D38" i="2"/>
  <c r="C38" i="2"/>
  <c r="G37" i="2"/>
  <c r="F37" i="2"/>
  <c r="E37" i="2"/>
  <c r="D37" i="2"/>
  <c r="C37" i="2"/>
  <c r="D36" i="2"/>
  <c r="C36" i="2"/>
  <c r="G36" i="2" s="1"/>
  <c r="G35" i="2"/>
  <c r="F35" i="2"/>
  <c r="E35" i="2"/>
  <c r="D35" i="2"/>
  <c r="C35" i="2"/>
  <c r="G34" i="2"/>
  <c r="F34" i="2"/>
  <c r="E34" i="2"/>
  <c r="D34" i="2"/>
  <c r="C34" i="2"/>
  <c r="D29" i="2"/>
  <c r="G27" i="2"/>
  <c r="F27" i="2"/>
  <c r="E27" i="2"/>
  <c r="D27" i="2"/>
  <c r="C27" i="2"/>
  <c r="G26" i="2"/>
  <c r="F26" i="2"/>
  <c r="E26" i="2"/>
  <c r="D26" i="2"/>
  <c r="C26" i="2"/>
  <c r="G25" i="2"/>
  <c r="F25" i="2"/>
  <c r="E25" i="2"/>
  <c r="D25" i="2"/>
  <c r="C25" i="2"/>
  <c r="G24" i="2"/>
  <c r="F24" i="2"/>
  <c r="E24" i="2"/>
  <c r="D24" i="2"/>
  <c r="C24" i="2"/>
  <c r="G23" i="2"/>
  <c r="F23" i="2"/>
  <c r="E23" i="2"/>
  <c r="D23" i="2"/>
  <c r="C23" i="2"/>
  <c r="G22" i="2"/>
  <c r="F22" i="2"/>
  <c r="E22" i="2"/>
  <c r="D22" i="2"/>
  <c r="C22" i="2"/>
  <c r="G21" i="2"/>
  <c r="F21" i="2"/>
  <c r="E21" i="2"/>
  <c r="D21" i="2"/>
  <c r="C21" i="2"/>
  <c r="D16" i="2"/>
  <c r="G14" i="2"/>
  <c r="F14" i="2"/>
  <c r="E14" i="2"/>
  <c r="D14" i="2"/>
  <c r="C14" i="2"/>
  <c r="G13" i="2"/>
  <c r="F13" i="2"/>
  <c r="E13" i="2"/>
  <c r="D13" i="2"/>
  <c r="C13" i="2"/>
  <c r="G12" i="2"/>
  <c r="F12" i="2"/>
  <c r="E12" i="2"/>
  <c r="D12" i="2"/>
  <c r="C12" i="2"/>
  <c r="G11" i="2"/>
  <c r="F11" i="2"/>
  <c r="E11" i="2"/>
  <c r="D11" i="2"/>
  <c r="C11" i="2"/>
  <c r="G10" i="2"/>
  <c r="F10" i="2"/>
  <c r="E10" i="2"/>
  <c r="D10" i="2"/>
  <c r="C10" i="2"/>
  <c r="G9" i="2"/>
  <c r="F9" i="2"/>
  <c r="E9" i="2"/>
  <c r="D9" i="2"/>
  <c r="C9" i="2"/>
  <c r="G8" i="2"/>
  <c r="F8" i="2"/>
  <c r="E8" i="2"/>
  <c r="D8" i="2"/>
  <c r="C8" i="2"/>
  <c r="L249" i="1"/>
  <c r="H249" i="1"/>
  <c r="G249" i="1"/>
  <c r="F249" i="1"/>
  <c r="E249" i="1"/>
  <c r="D249" i="1"/>
  <c r="L248" i="1"/>
  <c r="H248" i="1"/>
  <c r="G248" i="1"/>
  <c r="F248" i="1"/>
  <c r="E248" i="1"/>
  <c r="D248" i="1"/>
  <c r="L247" i="1"/>
  <c r="H247" i="1"/>
  <c r="G247" i="1"/>
  <c r="F247" i="1"/>
  <c r="E247" i="1"/>
  <c r="D247" i="1"/>
  <c r="L246" i="1"/>
  <c r="H246" i="1"/>
  <c r="G246" i="1"/>
  <c r="F246" i="1"/>
  <c r="E246" i="1"/>
  <c r="D246" i="1"/>
  <c r="L245" i="1"/>
  <c r="H245" i="1"/>
  <c r="G245" i="1"/>
  <c r="F245" i="1"/>
  <c r="E245" i="1"/>
  <c r="D245" i="1"/>
  <c r="L244" i="1"/>
  <c r="H244" i="1"/>
  <c r="G244" i="1"/>
  <c r="F244" i="1"/>
  <c r="E244" i="1"/>
  <c r="D244" i="1"/>
  <c r="L243" i="1"/>
  <c r="H243" i="1"/>
  <c r="G243" i="1"/>
  <c r="F243" i="1"/>
  <c r="E243" i="1"/>
  <c r="D243" i="1"/>
  <c r="L242" i="1"/>
  <c r="H242" i="1"/>
  <c r="G242" i="1"/>
  <c r="F242" i="1"/>
  <c r="E242" i="1"/>
  <c r="D242" i="1"/>
  <c r="L241" i="1"/>
  <c r="H241" i="1"/>
  <c r="G241" i="1"/>
  <c r="F241" i="1"/>
  <c r="E241" i="1"/>
  <c r="D241" i="1"/>
  <c r="L240" i="1"/>
  <c r="H240" i="1"/>
  <c r="G240" i="1"/>
  <c r="F240" i="1"/>
  <c r="E240" i="1"/>
  <c r="D240" i="1"/>
  <c r="L239" i="1"/>
  <c r="H239" i="1"/>
  <c r="G239" i="1"/>
  <c r="F239" i="1"/>
  <c r="E239" i="1"/>
  <c r="D239" i="1"/>
  <c r="L238" i="1"/>
  <c r="H238" i="1"/>
  <c r="G238" i="1"/>
  <c r="F238" i="1"/>
  <c r="E238" i="1"/>
  <c r="D238" i="1"/>
  <c r="G237" i="1"/>
  <c r="F237" i="1"/>
  <c r="E237" i="1"/>
  <c r="D237" i="1"/>
  <c r="L236" i="1"/>
  <c r="G236" i="1"/>
  <c r="F236" i="1"/>
  <c r="E236" i="1"/>
  <c r="L235" i="1"/>
  <c r="H235" i="1"/>
  <c r="G235" i="1"/>
  <c r="F235" i="1"/>
  <c r="E235" i="1"/>
  <c r="D235" i="1"/>
  <c r="L234" i="1"/>
  <c r="H234" i="1"/>
  <c r="G234" i="1"/>
  <c r="F234" i="1"/>
  <c r="E234" i="1"/>
  <c r="D234" i="1"/>
  <c r="L233" i="1"/>
  <c r="H233" i="1"/>
  <c r="G233" i="1"/>
  <c r="F233" i="1"/>
  <c r="E233" i="1"/>
  <c r="D233" i="1"/>
  <c r="H225" i="1"/>
  <c r="G225" i="1"/>
  <c r="F225" i="1"/>
  <c r="E225" i="1"/>
  <c r="D225" i="1"/>
  <c r="H224" i="1"/>
  <c r="D224" i="1"/>
  <c r="H223" i="1"/>
  <c r="D223" i="1"/>
  <c r="H222" i="1"/>
  <c r="G222" i="1"/>
  <c r="E222" i="1"/>
  <c r="D222" i="1"/>
  <c r="H221" i="1"/>
  <c r="D221" i="1"/>
  <c r="H220" i="1"/>
  <c r="D220" i="1"/>
  <c r="H219" i="1"/>
  <c r="D219" i="1"/>
  <c r="H218" i="1"/>
  <c r="D218" i="1"/>
  <c r="H217" i="1"/>
  <c r="D217" i="1"/>
  <c r="H216" i="1"/>
  <c r="D216" i="1"/>
  <c r="H215" i="1"/>
  <c r="D215" i="1"/>
  <c r="H214" i="1"/>
  <c r="D214" i="1"/>
  <c r="H213" i="1"/>
  <c r="D213" i="1"/>
  <c r="H212" i="1"/>
  <c r="D212" i="1"/>
  <c r="H211" i="1"/>
  <c r="D211" i="1"/>
  <c r="H210" i="1"/>
  <c r="D210" i="1"/>
  <c r="H209" i="1"/>
  <c r="D209" i="1"/>
  <c r="H208" i="1"/>
  <c r="D208" i="1"/>
  <c r="G200" i="1"/>
  <c r="F200" i="1"/>
  <c r="E200" i="1"/>
  <c r="H199" i="1"/>
  <c r="D199" i="1"/>
  <c r="H198" i="1"/>
  <c r="D198" i="1"/>
  <c r="H197" i="1"/>
  <c r="G197" i="1"/>
  <c r="D197" i="1"/>
  <c r="H196" i="1"/>
  <c r="D196" i="1"/>
  <c r="H195" i="1"/>
  <c r="D195" i="1"/>
  <c r="H194" i="1"/>
  <c r="D194" i="1"/>
  <c r="H193" i="1"/>
  <c r="D193" i="1"/>
  <c r="H192" i="1"/>
  <c r="D192" i="1"/>
  <c r="H191" i="1"/>
  <c r="D191" i="1"/>
  <c r="H190" i="1"/>
  <c r="D190" i="1"/>
  <c r="H189" i="1"/>
  <c r="D189" i="1"/>
  <c r="H188" i="1"/>
  <c r="D188" i="1"/>
  <c r="D187" i="1"/>
  <c r="D200" i="1" s="1"/>
  <c r="H200" i="1" s="1"/>
  <c r="H186" i="1"/>
  <c r="H185" i="1"/>
  <c r="D185" i="1"/>
  <c r="H184" i="1"/>
  <c r="G184" i="1"/>
  <c r="D184" i="1"/>
  <c r="H183" i="1"/>
  <c r="D183" i="1"/>
  <c r="G175" i="1"/>
  <c r="F175" i="1"/>
  <c r="E175" i="1"/>
  <c r="H174" i="1"/>
  <c r="D174" i="1"/>
  <c r="H173" i="1"/>
  <c r="G173" i="1"/>
  <c r="D173" i="1"/>
  <c r="H172" i="1"/>
  <c r="D172" i="1"/>
  <c r="H171" i="1"/>
  <c r="D171" i="1"/>
  <c r="H170" i="1"/>
  <c r="G170" i="1"/>
  <c r="D170" i="1"/>
  <c r="H169" i="1"/>
  <c r="D169" i="1"/>
  <c r="H168" i="1"/>
  <c r="G168" i="1"/>
  <c r="D168" i="1"/>
  <c r="H167" i="1"/>
  <c r="D167" i="1"/>
  <c r="H166" i="1"/>
  <c r="D166" i="1"/>
  <c r="H165" i="1"/>
  <c r="G165" i="1"/>
  <c r="D165" i="1"/>
  <c r="H164" i="1"/>
  <c r="D164" i="1"/>
  <c r="H163" i="1"/>
  <c r="D163" i="1"/>
  <c r="D162" i="1"/>
  <c r="H162" i="1" s="1"/>
  <c r="H161" i="1"/>
  <c r="H160" i="1"/>
  <c r="D160" i="1"/>
  <c r="H159" i="1"/>
  <c r="G159" i="1"/>
  <c r="D159" i="1"/>
  <c r="H158" i="1"/>
  <c r="D158" i="1"/>
  <c r="H150" i="1"/>
  <c r="G150" i="1"/>
  <c r="F150" i="1"/>
  <c r="E150" i="1"/>
  <c r="D150" i="1"/>
  <c r="H149" i="1"/>
  <c r="G149" i="1"/>
  <c r="D149" i="1"/>
  <c r="H148" i="1"/>
  <c r="G148" i="1"/>
  <c r="D148" i="1"/>
  <c r="H147" i="1"/>
  <c r="D147" i="1"/>
  <c r="H146" i="1"/>
  <c r="D146" i="1"/>
  <c r="H145" i="1"/>
  <c r="G145" i="1"/>
  <c r="D145" i="1"/>
  <c r="H144" i="1"/>
  <c r="G144" i="1"/>
  <c r="D144" i="1"/>
  <c r="H143" i="1"/>
  <c r="G143" i="1"/>
  <c r="D143" i="1"/>
  <c r="H142" i="1"/>
  <c r="G142" i="1"/>
  <c r="D142" i="1"/>
  <c r="H141" i="1"/>
  <c r="D141" i="1"/>
  <c r="H140" i="1"/>
  <c r="G140" i="1"/>
  <c r="D140" i="1"/>
  <c r="H139" i="1"/>
  <c r="G139" i="1"/>
  <c r="D139" i="1"/>
  <c r="H138" i="1"/>
  <c r="D138" i="1"/>
  <c r="H137" i="1"/>
  <c r="D137" i="1"/>
  <c r="H136" i="1"/>
  <c r="D136" i="1"/>
  <c r="H135" i="1"/>
  <c r="D135" i="1"/>
  <c r="H134" i="1"/>
  <c r="G134" i="1"/>
  <c r="D134" i="1"/>
  <c r="H133" i="1"/>
  <c r="D133" i="1"/>
  <c r="G125" i="1"/>
  <c r="F125" i="1"/>
  <c r="E125" i="1"/>
  <c r="D125" i="1"/>
  <c r="H125" i="1" s="1"/>
  <c r="H124" i="1"/>
  <c r="D124" i="1"/>
  <c r="H123" i="1"/>
  <c r="D123" i="1"/>
  <c r="H122" i="1"/>
  <c r="D122" i="1"/>
  <c r="H121" i="1"/>
  <c r="D121" i="1"/>
  <c r="H120" i="1"/>
  <c r="D120" i="1"/>
  <c r="H119" i="1"/>
  <c r="D119" i="1"/>
  <c r="H118" i="1"/>
  <c r="D118" i="1"/>
  <c r="H117" i="1"/>
  <c r="D117" i="1"/>
  <c r="H116" i="1"/>
  <c r="D116" i="1"/>
  <c r="H115" i="1"/>
  <c r="D115" i="1"/>
  <c r="H114" i="1"/>
  <c r="D114" i="1"/>
  <c r="H113" i="1"/>
  <c r="D113" i="1"/>
  <c r="H112" i="1"/>
  <c r="D112" i="1"/>
  <c r="H111" i="1"/>
  <c r="H110" i="1"/>
  <c r="H109" i="1"/>
  <c r="D109" i="1"/>
  <c r="H108" i="1"/>
  <c r="D108" i="1"/>
  <c r="G100" i="1"/>
  <c r="F100" i="1"/>
  <c r="E100" i="1"/>
  <c r="E102" i="1" s="1"/>
  <c r="E127" i="1" s="1"/>
  <c r="E152" i="1" s="1"/>
  <c r="D100" i="1"/>
  <c r="H100" i="1" s="1"/>
  <c r="H99" i="1"/>
  <c r="D99" i="1"/>
  <c r="H98" i="1"/>
  <c r="D98" i="1"/>
  <c r="H97" i="1"/>
  <c r="D97" i="1"/>
  <c r="H96" i="1"/>
  <c r="D96" i="1"/>
  <c r="H95" i="1"/>
  <c r="D95" i="1"/>
  <c r="H94" i="1"/>
  <c r="D94" i="1"/>
  <c r="H93" i="1"/>
  <c r="D93" i="1"/>
  <c r="H92" i="1"/>
  <c r="D92" i="1"/>
  <c r="H91" i="1"/>
  <c r="D91" i="1"/>
  <c r="H90" i="1"/>
  <c r="D90" i="1"/>
  <c r="H89" i="1"/>
  <c r="D89" i="1"/>
  <c r="H88" i="1"/>
  <c r="H87" i="1"/>
  <c r="H86" i="1"/>
  <c r="H85" i="1"/>
  <c r="H84" i="1"/>
  <c r="D84" i="1"/>
  <c r="H83" i="1"/>
  <c r="D83" i="1"/>
  <c r="E77" i="1"/>
  <c r="H75" i="1"/>
  <c r="G75" i="1"/>
  <c r="F75" i="1"/>
  <c r="E75" i="1"/>
  <c r="D75" i="1"/>
  <c r="H74" i="1"/>
  <c r="D74" i="1"/>
  <c r="H73" i="1"/>
  <c r="D73" i="1"/>
  <c r="H72" i="1"/>
  <c r="D72" i="1"/>
  <c r="H71" i="1"/>
  <c r="D71" i="1"/>
  <c r="H70" i="1"/>
  <c r="D70" i="1"/>
  <c r="H69" i="1"/>
  <c r="D69" i="1"/>
  <c r="H68" i="1"/>
  <c r="D68" i="1"/>
  <c r="H67" i="1"/>
  <c r="D67" i="1"/>
  <c r="H66" i="1"/>
  <c r="D66" i="1"/>
  <c r="H65" i="1"/>
  <c r="G65" i="1"/>
  <c r="D65" i="1"/>
  <c r="H64" i="1"/>
  <c r="D64" i="1"/>
  <c r="H63" i="1"/>
  <c r="D63" i="1"/>
  <c r="H62" i="1"/>
  <c r="D62" i="1"/>
  <c r="H61" i="1"/>
  <c r="D61" i="1"/>
  <c r="H60" i="1"/>
  <c r="H59" i="1"/>
  <c r="H58" i="1"/>
  <c r="D58" i="1"/>
  <c r="E52" i="1"/>
  <c r="H50" i="1"/>
  <c r="G50" i="1"/>
  <c r="F50" i="1"/>
  <c r="E50" i="1"/>
  <c r="D50" i="1"/>
  <c r="H49" i="1"/>
  <c r="D49" i="1"/>
  <c r="H48" i="1"/>
  <c r="D48" i="1"/>
  <c r="H47" i="1"/>
  <c r="D47" i="1"/>
  <c r="H46" i="1"/>
  <c r="D46" i="1"/>
  <c r="H45" i="1"/>
  <c r="D45" i="1"/>
  <c r="H44" i="1"/>
  <c r="D44" i="1"/>
  <c r="H43" i="1"/>
  <c r="D43" i="1"/>
  <c r="H42" i="1"/>
  <c r="D42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E27" i="1"/>
  <c r="H25" i="1"/>
  <c r="G25" i="1"/>
  <c r="F25" i="1"/>
  <c r="E25" i="1"/>
  <c r="D25" i="1"/>
  <c r="H24" i="1"/>
  <c r="D24" i="1"/>
  <c r="H23" i="1"/>
  <c r="D23" i="1"/>
  <c r="H22" i="1"/>
  <c r="D22" i="1"/>
  <c r="H21" i="1"/>
  <c r="D21" i="1"/>
  <c r="H20" i="1"/>
  <c r="D20" i="1"/>
  <c r="H19" i="1"/>
  <c r="D19" i="1"/>
  <c r="H18" i="1"/>
  <c r="D18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H9" i="1"/>
  <c r="D9" i="1"/>
  <c r="H8" i="1"/>
  <c r="D8" i="1"/>
  <c r="G62" i="2" l="1"/>
  <c r="C66" i="2"/>
  <c r="G66" i="2" s="1"/>
  <c r="C49" i="2"/>
  <c r="C53" i="2" s="1"/>
  <c r="E177" i="1"/>
  <c r="D53" i="2"/>
  <c r="D236" i="1"/>
  <c r="H236" i="1" s="1"/>
  <c r="C101" i="2"/>
  <c r="C105" i="2" s="1"/>
  <c r="G105" i="2" s="1"/>
  <c r="E250" i="1"/>
  <c r="G250" i="1"/>
  <c r="F250" i="1"/>
  <c r="D92" i="2"/>
  <c r="C88" i="2"/>
  <c r="H176" i="1"/>
  <c r="E202" i="1"/>
  <c r="G15" i="2"/>
  <c r="G41" i="2"/>
  <c r="G28" i="2"/>
  <c r="H151" i="1"/>
  <c r="M131" i="2"/>
  <c r="H76" i="1"/>
  <c r="H26" i="1"/>
  <c r="D250" i="1"/>
  <c r="H250" i="1" s="1"/>
  <c r="F105" i="2"/>
  <c r="O132" i="2" s="1"/>
  <c r="O134" i="2" s="1"/>
  <c r="F127" i="2"/>
  <c r="F131" i="2" s="1"/>
  <c r="H187" i="1"/>
  <c r="D175" i="1"/>
  <c r="H175" i="1" s="1"/>
  <c r="H237" i="1"/>
  <c r="L237" i="1"/>
  <c r="L250" i="1" s="1"/>
  <c r="N134" i="2"/>
  <c r="L131" i="2"/>
  <c r="G88" i="2"/>
  <c r="E127" i="2"/>
  <c r="C92" i="2"/>
  <c r="G92" i="2" s="1"/>
  <c r="M128" i="2" l="1"/>
  <c r="L128" i="2" s="1"/>
  <c r="D55" i="2"/>
  <c r="G53" i="2"/>
  <c r="G49" i="2"/>
  <c r="G101" i="2"/>
  <c r="I127" i="2"/>
  <c r="I131" i="2" s="1"/>
  <c r="H101" i="1"/>
  <c r="H51" i="1"/>
  <c r="H126" i="1"/>
  <c r="E227" i="1"/>
  <c r="H226" i="1" s="1"/>
  <c r="H201" i="1"/>
  <c r="M134" i="2"/>
  <c r="P131" i="2" s="1"/>
  <c r="L132" i="2"/>
  <c r="L134" i="2" s="1"/>
  <c r="C127" i="2"/>
  <c r="E131" i="2"/>
  <c r="D68" i="2" l="1"/>
  <c r="G54" i="2"/>
  <c r="P134" i="2"/>
  <c r="P129" i="2"/>
  <c r="P133" i="2"/>
  <c r="P125" i="2"/>
  <c r="P126" i="2"/>
  <c r="P132" i="2"/>
  <c r="P127" i="2"/>
  <c r="P128" i="2"/>
  <c r="P130" i="2"/>
  <c r="C131" i="2"/>
  <c r="G131" i="2" s="1"/>
  <c r="G127" i="2"/>
  <c r="D81" i="2" l="1"/>
  <c r="G67" i="2"/>
  <c r="G80" i="2" l="1"/>
  <c r="D94" i="2"/>
  <c r="D107" i="2" l="1"/>
  <c r="G93" i="2"/>
  <c r="G106" i="2" l="1"/>
  <c r="D120" i="2"/>
  <c r="G119" i="2" s="1"/>
</calcChain>
</file>

<file path=xl/sharedStrings.xml><?xml version="1.0" encoding="utf-8"?>
<sst xmlns="http://schemas.openxmlformats.org/spreadsheetml/2006/main" count="864" uniqueCount="83">
  <si>
    <t>Z toho</t>
  </si>
  <si>
    <t>Příspěvek Unie</t>
  </si>
  <si>
    <t>Z toho vlastní zdroje příjemce</t>
  </si>
  <si>
    <t>Celkem</t>
  </si>
  <si>
    <t xml:space="preserve">Celkové způsobilé výdaje (CZV) </t>
  </si>
  <si>
    <t xml:space="preserve">Podíl příspěvku Unie na Příspěvku Unie - Celkem (%) </t>
  </si>
  <si>
    <t>1.1</t>
  </si>
  <si>
    <t>2.2</t>
  </si>
  <si>
    <t>Číslo opatření programového rámce</t>
  </si>
  <si>
    <t>Číslo specifického cíle IROP</t>
  </si>
  <si>
    <t>4.1</t>
  </si>
  <si>
    <t>4.2</t>
  </si>
  <si>
    <t>4.4</t>
  </si>
  <si>
    <t>6.1</t>
  </si>
  <si>
    <t>Národní veřejné zdroje 
(= státní rozpočet)</t>
  </si>
  <si>
    <t>Mateřské školy</t>
  </si>
  <si>
    <t>Základní školy</t>
  </si>
  <si>
    <t>Neformální vzdělávání</t>
  </si>
  <si>
    <t>Sociální bydlení</t>
  </si>
  <si>
    <t>Sociální služby</t>
  </si>
  <si>
    <t>Památky</t>
  </si>
  <si>
    <t>Knihovny</t>
  </si>
  <si>
    <t>Muzea</t>
  </si>
  <si>
    <t>Cestovní ruch</t>
  </si>
  <si>
    <t>eGovernment a kybernetická bezpečnost</t>
  </si>
  <si>
    <t>Cyklostezky</t>
  </si>
  <si>
    <t>Telematika</t>
  </si>
  <si>
    <t>Přestupní uzly HD</t>
  </si>
  <si>
    <t>Bezpečnost</t>
  </si>
  <si>
    <t>ROK 2021</t>
  </si>
  <si>
    <t>ROK 2022</t>
  </si>
  <si>
    <t>ROK 2023</t>
  </si>
  <si>
    <t>ROK 2024</t>
  </si>
  <si>
    <t>ROK 2025</t>
  </si>
  <si>
    <t>ROK 2026</t>
  </si>
  <si>
    <t>ROK 2027</t>
  </si>
  <si>
    <t>ROK 2028</t>
  </si>
  <si>
    <t>ROK 2029</t>
  </si>
  <si>
    <t>Celkem 2021 - 2029</t>
  </si>
  <si>
    <t>NR</t>
  </si>
  <si>
    <t>Vzdělávání</t>
  </si>
  <si>
    <t>Sociální infrastruktura</t>
  </si>
  <si>
    <t>Kultura a cestovní ruch</t>
  </si>
  <si>
    <t>Doprava</t>
  </si>
  <si>
    <t xml:space="preserve">Rok 2021 </t>
  </si>
  <si>
    <t>Rok 2022</t>
  </si>
  <si>
    <t>Rok 2023</t>
  </si>
  <si>
    <t>Rok 2024</t>
  </si>
  <si>
    <t>Rok 2025</t>
  </si>
  <si>
    <t>Rok 2026</t>
  </si>
  <si>
    <t>Rok 2027</t>
  </si>
  <si>
    <t>Rok 2028</t>
  </si>
  <si>
    <t>Rok 2029</t>
  </si>
  <si>
    <t>Kontrolní výpočet CZV</t>
  </si>
  <si>
    <t>Plnicí a dobíjecí stanice</t>
  </si>
  <si>
    <t>Finanční plán programového rámce IROP - ITI po opatřeních programového rámce - rozdělení do jednotlivých let v Kč</t>
  </si>
  <si>
    <t>Opatření programového rámce</t>
  </si>
  <si>
    <t>Finanční plán programového rámce IROP - ITI po specifických cílech IROP - rozdělení do jednotlivých let v Kč</t>
  </si>
  <si>
    <t>Rok</t>
  </si>
  <si>
    <t>Způsobilé výdaje v CZK</t>
  </si>
  <si>
    <t>Celkové způsobilé výdaje</t>
  </si>
  <si>
    <t>Příspěvek EFRR</t>
  </si>
  <si>
    <t>Národní veřejné zdroje</t>
  </si>
  <si>
    <t>Plnění finančního plánu (%)</t>
  </si>
  <si>
    <t>Z toho podpora</t>
  </si>
  <si>
    <t>Vozidla</t>
  </si>
  <si>
    <t>Celkem kumulativně EFRR</t>
  </si>
  <si>
    <t>Zelená infrastruktura</t>
  </si>
  <si>
    <t>finanční milník k 30. 6.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</si>
  <si>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</si>
  <si>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</si>
  <si>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</si>
  <si>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</si>
  <si>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</si>
  <si>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</si>
  <si>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</si>
  <si>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</si>
  <si>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</si>
  <si>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</si>
  <si>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</si>
  <si>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</si>
  <si>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</si>
  <si>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r>
      <t>Název nositele ITI</t>
    </r>
    <r>
      <rPr>
        <b/>
        <sz val="14"/>
        <rFont val="Calibri"/>
        <family val="2"/>
        <charset val="238"/>
        <scheme val="minor"/>
      </rPr>
      <t>: Jihlavská aglomerace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</si>
</sst>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B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4" fontId="0" fillId="0" borderId="1" xfId="0" applyNumberFormat="1" applyBorder="1"/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15" xfId="0" applyFont="1" applyBorder="1"/>
    <xf numFmtId="0" fontId="1" fillId="0" borderId="16" xfId="0" applyFont="1" applyBorder="1"/>
    <xf numFmtId="49" fontId="1" fillId="0" borderId="11" xfId="0" applyNumberFormat="1" applyFont="1" applyBorder="1"/>
    <xf numFmtId="4" fontId="0" fillId="0" borderId="25" xfId="0" applyNumberFormat="1" applyBorder="1" applyAlignment="1">
      <alignment horizontal="right"/>
    </xf>
    <xf numFmtId="49" fontId="1" fillId="0" borderId="12" xfId="0" applyNumberFormat="1" applyFont="1" applyBorder="1"/>
    <xf numFmtId="0" fontId="1" fillId="0" borderId="26" xfId="0" applyFont="1" applyBorder="1"/>
    <xf numFmtId="4" fontId="0" fillId="0" borderId="19" xfId="0" applyNumberFormat="1" applyBorder="1" applyAlignment="1">
      <alignment horizontal="right"/>
    </xf>
    <xf numFmtId="0" fontId="0" fillId="0" borderId="19" xfId="0" applyBorder="1"/>
    <xf numFmtId="4" fontId="0" fillId="0" borderId="13" xfId="0" applyNumberFormat="1" applyBorder="1" applyAlignment="1">
      <alignment horizontal="right"/>
    </xf>
    <xf numFmtId="4" fontId="0" fillId="0" borderId="29" xfId="0" applyNumberFormat="1" applyBorder="1" applyAlignment="1">
      <alignment horizontal="right"/>
    </xf>
    <xf numFmtId="4" fontId="0" fillId="0" borderId="7" xfId="0" applyNumberFormat="1" applyBorder="1" applyAlignment="1">
      <alignment horizontal="right"/>
    </xf>
    <xf numFmtId="4" fontId="0" fillId="0" borderId="24" xfId="0" applyNumberFormat="1" applyBorder="1" applyAlignment="1">
      <alignment horizontal="right"/>
    </xf>
    <xf numFmtId="0" fontId="0" fillId="0" borderId="19" xfId="0" applyBorder="1" applyAlignment="1">
      <alignment horizontal="center"/>
    </xf>
    <xf numFmtId="0" fontId="1" fillId="0" borderId="36" xfId="0" applyFont="1" applyBorder="1" applyAlignment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wrapText="1"/>
    </xf>
    <xf numFmtId="4" fontId="0" fillId="0" borderId="0" xfId="0" applyNumberFormat="1"/>
    <xf numFmtId="0" fontId="4" fillId="2" borderId="4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4" fontId="0" fillId="0" borderId="29" xfId="0" applyNumberFormat="1" applyBorder="1" applyAlignment="1"/>
    <xf numFmtId="4" fontId="0" fillId="0" borderId="40" xfId="0" applyNumberFormat="1" applyBorder="1" applyAlignment="1"/>
    <xf numFmtId="4" fontId="0" fillId="0" borderId="7" xfId="0" applyNumberFormat="1" applyBorder="1" applyAlignment="1"/>
    <xf numFmtId="4" fontId="0" fillId="0" borderId="35" xfId="0" applyNumberFormat="1" applyBorder="1" applyAlignment="1"/>
    <xf numFmtId="4" fontId="0" fillId="0" borderId="30" xfId="0" applyNumberFormat="1" applyBorder="1" applyAlignment="1"/>
    <xf numFmtId="4" fontId="0" fillId="0" borderId="1" xfId="0" applyNumberFormat="1" applyBorder="1" applyAlignment="1"/>
    <xf numFmtId="4" fontId="0" fillId="0" borderId="4" xfId="0" applyNumberFormat="1" applyBorder="1" applyAlignment="1"/>
    <xf numFmtId="4" fontId="0" fillId="0" borderId="41" xfId="0" applyNumberFormat="1" applyBorder="1" applyAlignment="1"/>
    <xf numFmtId="4" fontId="0" fillId="0" borderId="54" xfId="0" applyNumberFormat="1" applyBorder="1" applyAlignment="1"/>
    <xf numFmtId="4" fontId="0" fillId="0" borderId="22" xfId="0" applyNumberFormat="1" applyBorder="1" applyAlignment="1"/>
    <xf numFmtId="4" fontId="0" fillId="0" borderId="52" xfId="0" applyNumberFormat="1" applyBorder="1" applyAlignment="1"/>
    <xf numFmtId="0" fontId="1" fillId="2" borderId="55" xfId="0" applyFont="1" applyFill="1" applyBorder="1" applyAlignment="1">
      <alignment horizontal="center" vertical="center" wrapText="1"/>
    </xf>
    <xf numFmtId="9" fontId="0" fillId="0" borderId="0" xfId="0" applyNumberFormat="1"/>
    <xf numFmtId="4" fontId="0" fillId="0" borderId="19" xfId="0" applyNumberFormat="1" applyBorder="1"/>
    <xf numFmtId="0" fontId="5" fillId="0" borderId="0" xfId="0" applyFont="1"/>
    <xf numFmtId="0" fontId="0" fillId="0" borderId="0" xfId="0" applyBorder="1"/>
    <xf numFmtId="0" fontId="1" fillId="0" borderId="0" xfId="0" applyFont="1" applyBorder="1" applyAlignment="1">
      <alignment horizontal="center"/>
    </xf>
    <xf numFmtId="10" fontId="6" fillId="0" borderId="0" xfId="0" applyNumberFormat="1" applyFont="1"/>
    <xf numFmtId="0" fontId="6" fillId="0" borderId="0" xfId="0" applyFont="1"/>
    <xf numFmtId="9" fontId="6" fillId="0" borderId="0" xfId="0" applyNumberFormat="1" applyFont="1"/>
    <xf numFmtId="0" fontId="2" fillId="0" borderId="0" xfId="0" applyFont="1" applyAlignment="1"/>
    <xf numFmtId="0" fontId="2" fillId="0" borderId="36" xfId="0" applyFont="1" applyBorder="1" applyAlignment="1"/>
    <xf numFmtId="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wrapText="1"/>
    </xf>
    <xf numFmtId="164" fontId="6" fillId="0" borderId="0" xfId="0" applyNumberFormat="1" applyFont="1"/>
    <xf numFmtId="164" fontId="0" fillId="0" borderId="0" xfId="0" applyNumberFormat="1" applyBorder="1"/>
    <xf numFmtId="164" fontId="0" fillId="0" borderId="0" xfId="0" applyNumberFormat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0" fontId="9" fillId="0" borderId="0" xfId="0" applyFont="1" applyAlignment="1"/>
    <xf numFmtId="4" fontId="8" fillId="0" borderId="58" xfId="0" applyNumberFormat="1" applyFont="1" applyBorder="1" applyAlignment="1">
      <alignment horizontal="right"/>
    </xf>
    <xf numFmtId="4" fontId="10" fillId="0" borderId="22" xfId="0" applyNumberFormat="1" applyFont="1" applyBorder="1" applyAlignment="1">
      <alignment horizontal="right"/>
    </xf>
    <xf numFmtId="4" fontId="8" fillId="0" borderId="56" xfId="0" applyNumberFormat="1" applyFont="1" applyBorder="1" applyAlignment="1">
      <alignment horizontal="right"/>
    </xf>
    <xf numFmtId="4" fontId="8" fillId="0" borderId="30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4" fontId="10" fillId="0" borderId="57" xfId="0" applyNumberFormat="1" applyFont="1" applyBorder="1" applyAlignment="1">
      <alignment horizontal="right"/>
    </xf>
    <xf numFmtId="4" fontId="10" fillId="0" borderId="46" xfId="0" applyNumberFormat="1" applyFont="1" applyBorder="1" applyAlignment="1">
      <alignment horizontal="right"/>
    </xf>
    <xf numFmtId="4" fontId="10" fillId="0" borderId="19" xfId="0" applyNumberFormat="1" applyFont="1" applyBorder="1" applyAlignment="1">
      <alignment horizontal="right"/>
    </xf>
    <xf numFmtId="4" fontId="8" fillId="0" borderId="13" xfId="0" applyNumberFormat="1" applyFont="1" applyBorder="1" applyAlignment="1">
      <alignment horizontal="right"/>
    </xf>
    <xf numFmtId="4" fontId="8" fillId="0" borderId="29" xfId="0" applyNumberFormat="1" applyFont="1" applyBorder="1" applyAlignment="1">
      <alignment horizontal="right"/>
    </xf>
    <xf numFmtId="4" fontId="8" fillId="0" borderId="7" xfId="0" applyNumberFormat="1" applyFont="1" applyBorder="1" applyAlignment="1">
      <alignment horizontal="right"/>
    </xf>
    <xf numFmtId="4" fontId="8" fillId="0" borderId="19" xfId="0" applyNumberFormat="1" applyFont="1" applyBorder="1" applyAlignment="1">
      <alignment horizontal="right"/>
    </xf>
    <xf numFmtId="4" fontId="8" fillId="0" borderId="24" xfId="0" applyNumberFormat="1" applyFont="1" applyBorder="1" applyAlignment="1">
      <alignment horizontal="right"/>
    </xf>
    <xf numFmtId="4" fontId="8" fillId="0" borderId="25" xfId="0" applyNumberFormat="1" applyFont="1" applyBorder="1" applyAlignment="1">
      <alignment horizontal="right"/>
    </xf>
    <xf numFmtId="4" fontId="8" fillId="0" borderId="31" xfId="0" applyNumberFormat="1" applyFont="1" applyBorder="1" applyAlignment="1"/>
    <xf numFmtId="4" fontId="8" fillId="0" borderId="42" xfId="0" applyNumberFormat="1" applyFont="1" applyBorder="1" applyAlignment="1"/>
    <xf numFmtId="4" fontId="8" fillId="0" borderId="32" xfId="0" applyNumberFormat="1" applyFont="1" applyBorder="1" applyAlignment="1"/>
    <xf numFmtId="4" fontId="8" fillId="0" borderId="54" xfId="0" applyNumberFormat="1" applyFont="1" applyBorder="1" applyAlignment="1"/>
    <xf numFmtId="49" fontId="10" fillId="0" borderId="13" xfId="0" applyNumberFormat="1" applyFont="1" applyBorder="1"/>
    <xf numFmtId="49" fontId="10" fillId="0" borderId="8" xfId="0" applyNumberFormat="1" applyFont="1" applyBorder="1"/>
    <xf numFmtId="0" fontId="10" fillId="0" borderId="37" xfId="0" applyFont="1" applyBorder="1"/>
    <xf numFmtId="4" fontId="8" fillId="0" borderId="2" xfId="0" applyNumberFormat="1" applyFont="1" applyBorder="1" applyAlignment="1">
      <alignment horizontal="right"/>
    </xf>
    <xf numFmtId="4" fontId="8" fillId="0" borderId="3" xfId="0" applyNumberFormat="1" applyFont="1" applyBorder="1" applyAlignment="1">
      <alignment horizontal="right"/>
    </xf>
    <xf numFmtId="4" fontId="8" fillId="0" borderId="8" xfId="0" applyNumberFormat="1" applyFont="1" applyBorder="1" applyAlignment="1">
      <alignment horizontal="right"/>
    </xf>
    <xf numFmtId="49" fontId="10" fillId="0" borderId="9" xfId="0" applyNumberFormat="1" applyFont="1" applyBorder="1"/>
    <xf numFmtId="0" fontId="10" fillId="0" borderId="26" xfId="0" applyFont="1" applyBorder="1"/>
    <xf numFmtId="49" fontId="10" fillId="0" borderId="11" xfId="0" applyNumberFormat="1" applyFont="1" applyBorder="1"/>
    <xf numFmtId="4" fontId="8" fillId="0" borderId="43" xfId="0" applyNumberFormat="1" applyFont="1" applyBorder="1" applyAlignment="1">
      <alignment horizontal="right"/>
    </xf>
    <xf numFmtId="49" fontId="10" fillId="0" borderId="12" xfId="0" applyNumberFormat="1" applyFont="1" applyBorder="1"/>
    <xf numFmtId="49" fontId="10" fillId="0" borderId="23" xfId="0" applyNumberFormat="1" applyFont="1" applyBorder="1"/>
    <xf numFmtId="0" fontId="10" fillId="0" borderId="27" xfId="0" applyFont="1" applyBorder="1"/>
    <xf numFmtId="4" fontId="8" fillId="0" borderId="5" xfId="0" applyNumberFormat="1" applyFont="1" applyBorder="1" applyAlignment="1">
      <alignment horizontal="right"/>
    </xf>
    <xf numFmtId="4" fontId="8" fillId="0" borderId="6" xfId="0" applyNumberFormat="1" applyFont="1" applyBorder="1" applyAlignment="1">
      <alignment horizontal="right"/>
    </xf>
    <xf numFmtId="4" fontId="8" fillId="0" borderId="14" xfId="0" applyNumberFormat="1" applyFont="1" applyBorder="1" applyAlignment="1">
      <alignment horizontal="right"/>
    </xf>
    <xf numFmtId="0" fontId="8" fillId="0" borderId="0" xfId="0" applyFont="1"/>
    <xf numFmtId="0" fontId="10" fillId="0" borderId="0" xfId="0" applyFont="1" applyFill="1" applyBorder="1"/>
    <xf numFmtId="4" fontId="8" fillId="0" borderId="0" xfId="0" applyNumberFormat="1" applyFont="1" applyBorder="1"/>
    <xf numFmtId="0" fontId="8" fillId="0" borderId="19" xfId="0" applyFont="1" applyBorder="1"/>
    <xf numFmtId="4" fontId="8" fillId="0" borderId="19" xfId="0" applyNumberFormat="1" applyFont="1" applyBorder="1"/>
    <xf numFmtId="0" fontId="10" fillId="0" borderId="0" xfId="0" applyFont="1" applyAlignment="1"/>
    <xf numFmtId="0" fontId="8" fillId="0" borderId="0" xfId="0" applyFont="1" applyAlignment="1">
      <alignment wrapText="1"/>
    </xf>
    <xf numFmtId="49" fontId="10" fillId="0" borderId="10" xfId="0" applyNumberFormat="1" applyFont="1" applyBorder="1"/>
    <xf numFmtId="0" fontId="8" fillId="0" borderId="0" xfId="0" applyFont="1" applyBorder="1"/>
    <xf numFmtId="4" fontId="8" fillId="0" borderId="52" xfId="0" applyNumberFormat="1" applyFont="1" applyBorder="1" applyAlignment="1">
      <alignment horizontal="right"/>
    </xf>
    <xf numFmtId="4" fontId="8" fillId="0" borderId="50" xfId="0" applyNumberFormat="1" applyFont="1" applyBorder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0" fontId="8" fillId="0" borderId="19" xfId="0" applyFont="1" applyBorder="1" applyAlignment="1">
      <alignment horizontal="center"/>
    </xf>
    <xf numFmtId="165" fontId="8" fillId="0" borderId="0" xfId="0" applyNumberFormat="1" applyFont="1" applyBorder="1" applyAlignment="1">
      <alignment horizontal="right"/>
    </xf>
    <xf numFmtId="165" fontId="0" fillId="0" borderId="0" xfId="0" applyNumberFormat="1"/>
    <xf numFmtId="4" fontId="8" fillId="0" borderId="35" xfId="0" applyNumberFormat="1" applyFont="1" applyBorder="1" applyAlignment="1">
      <alignment horizontal="right"/>
    </xf>
    <xf numFmtId="4" fontId="8" fillId="0" borderId="41" xfId="0" applyNumberFormat="1" applyFont="1" applyBorder="1" applyAlignment="1">
      <alignment horizontal="right"/>
    </xf>
    <xf numFmtId="4" fontId="8" fillId="0" borderId="31" xfId="0" applyNumberFormat="1" applyFont="1" applyBorder="1" applyAlignment="1">
      <alignment horizontal="right"/>
    </xf>
    <xf numFmtId="4" fontId="8" fillId="0" borderId="32" xfId="0" applyNumberFormat="1" applyFont="1" applyBorder="1" applyAlignment="1">
      <alignment horizontal="right"/>
    </xf>
    <xf numFmtId="4" fontId="8" fillId="0" borderId="54" xfId="0" applyNumberFormat="1" applyFont="1" applyBorder="1" applyAlignment="1">
      <alignment horizontal="right"/>
    </xf>
    <xf numFmtId="4" fontId="10" fillId="0" borderId="24" xfId="0" applyNumberFormat="1" applyFont="1" applyBorder="1" applyAlignment="1">
      <alignment horizontal="right"/>
    </xf>
    <xf numFmtId="4" fontId="10" fillId="0" borderId="25" xfId="0" applyNumberFormat="1" applyFont="1" applyBorder="1" applyAlignment="1">
      <alignment horizontal="right"/>
    </xf>
    <xf numFmtId="4" fontId="3" fillId="0" borderId="0" xfId="0" applyNumberFormat="1" applyFont="1"/>
    <xf numFmtId="4" fontId="2" fillId="0" borderId="0" xfId="0" applyNumberFormat="1" applyFont="1" applyAlignment="1"/>
    <xf numFmtId="4" fontId="1" fillId="0" borderId="31" xfId="0" applyNumberFormat="1" applyFont="1" applyBorder="1" applyAlignment="1">
      <alignment horizontal="center" vertical="top" wrapText="1"/>
    </xf>
    <xf numFmtId="4" fontId="1" fillId="0" borderId="32" xfId="0" applyNumberFormat="1" applyFont="1" applyBorder="1" applyAlignment="1">
      <alignment horizontal="center" vertical="top" wrapText="1"/>
    </xf>
    <xf numFmtId="4" fontId="8" fillId="0" borderId="0" xfId="0" applyNumberFormat="1" applyFont="1"/>
    <xf numFmtId="4" fontId="10" fillId="0" borderId="0" xfId="0" applyNumberFormat="1" applyFont="1" applyAlignment="1"/>
    <xf numFmtId="4" fontId="8" fillId="0" borderId="0" xfId="0" applyNumberFormat="1" applyFont="1" applyAlignment="1">
      <alignment wrapText="1"/>
    </xf>
    <xf numFmtId="4" fontId="10" fillId="0" borderId="31" xfId="0" applyNumberFormat="1" applyFont="1" applyBorder="1" applyAlignment="1">
      <alignment horizontal="center" vertical="top" wrapText="1"/>
    </xf>
    <xf numFmtId="4" fontId="10" fillId="0" borderId="32" xfId="0" applyNumberFormat="1" applyFont="1" applyBorder="1" applyAlignment="1">
      <alignment horizontal="center" vertical="top" wrapText="1"/>
    </xf>
    <xf numFmtId="4" fontId="8" fillId="0" borderId="60" xfId="0" applyNumberFormat="1" applyFont="1" applyBorder="1" applyAlignment="1">
      <alignment horizontal="right"/>
    </xf>
    <xf numFmtId="4" fontId="8" fillId="0" borderId="41" xfId="0" applyNumberFormat="1" applyFont="1" applyBorder="1"/>
    <xf numFmtId="4" fontId="8" fillId="0" borderId="59" xfId="0" applyNumberFormat="1" applyFont="1" applyBorder="1"/>
    <xf numFmtId="4" fontId="8" fillId="0" borderId="41" xfId="0" applyNumberFormat="1" applyFont="1" applyFill="1" applyBorder="1" applyAlignment="1">
      <alignment horizontal="right"/>
    </xf>
    <xf numFmtId="4" fontId="8" fillId="0" borderId="59" xfId="0" applyNumberFormat="1" applyFont="1" applyBorder="1" applyAlignment="1">
      <alignment horizontal="right"/>
    </xf>
    <xf numFmtId="4" fontId="10" fillId="0" borderId="5" xfId="0" applyNumberFormat="1" applyFont="1" applyBorder="1" applyAlignment="1">
      <alignment horizontal="center" vertical="top" wrapText="1"/>
    </xf>
    <xf numFmtId="4" fontId="10" fillId="0" borderId="6" xfId="0" applyNumberFormat="1" applyFont="1" applyBorder="1" applyAlignment="1">
      <alignment horizontal="center" vertical="top" wrapText="1"/>
    </xf>
    <xf numFmtId="4" fontId="8" fillId="0" borderId="11" xfId="0" applyNumberFormat="1" applyFont="1" applyBorder="1" applyAlignment="1">
      <alignment horizontal="right"/>
    </xf>
    <xf numFmtId="4" fontId="8" fillId="0" borderId="28" xfId="0" applyNumberFormat="1" applyFont="1" applyBorder="1" applyAlignment="1">
      <alignment horizontal="right"/>
    </xf>
    <xf numFmtId="4" fontId="10" fillId="0" borderId="0" xfId="0" applyNumberFormat="1" applyFont="1" applyBorder="1" applyAlignment="1">
      <alignment horizontal="center"/>
    </xf>
    <xf numFmtId="4" fontId="8" fillId="0" borderId="13" xfId="0" applyNumberFormat="1" applyFont="1" applyFill="1" applyBorder="1" applyAlignment="1">
      <alignment horizontal="right"/>
    </xf>
    <xf numFmtId="4" fontId="8" fillId="0" borderId="29" xfId="0" applyNumberFormat="1" applyFont="1" applyFill="1" applyBorder="1" applyAlignment="1">
      <alignment horizontal="right"/>
    </xf>
    <xf numFmtId="4" fontId="8" fillId="0" borderId="30" xfId="0" applyNumberFormat="1" applyFont="1" applyFill="1" applyBorder="1" applyAlignment="1">
      <alignment horizontal="right"/>
    </xf>
    <xf numFmtId="4" fontId="8" fillId="3" borderId="30" xfId="0" applyNumberFormat="1" applyFont="1" applyFill="1" applyBorder="1" applyAlignment="1">
      <alignment horizontal="right"/>
    </xf>
    <xf numFmtId="4" fontId="8" fillId="3" borderId="4" xfId="0" applyNumberFormat="1" applyFont="1" applyFill="1" applyBorder="1" applyAlignment="1">
      <alignment horizontal="right"/>
    </xf>
    <xf numFmtId="4" fontId="8" fillId="3" borderId="41" xfId="0" applyNumberFormat="1" applyFont="1" applyFill="1" applyBorder="1" applyAlignment="1">
      <alignment horizontal="right"/>
    </xf>
    <xf numFmtId="4" fontId="8" fillId="3" borderId="56" xfId="0" applyNumberFormat="1" applyFont="1" applyFill="1" applyBorder="1" applyAlignment="1">
      <alignment horizontal="right"/>
    </xf>
    <xf numFmtId="4" fontId="8" fillId="3" borderId="41" xfId="0" applyNumberFormat="1" applyFont="1" applyFill="1" applyBorder="1"/>
    <xf numFmtId="4" fontId="8" fillId="3" borderId="8" xfId="0" applyNumberFormat="1" applyFont="1" applyFill="1" applyBorder="1" applyAlignment="1">
      <alignment horizontal="right"/>
    </xf>
    <xf numFmtId="4" fontId="8" fillId="4" borderId="13" xfId="0" applyNumberFormat="1" applyFont="1" applyFill="1" applyBorder="1" applyAlignment="1">
      <alignment horizontal="right"/>
    </xf>
    <xf numFmtId="4" fontId="0" fillId="0" borderId="13" xfId="0" applyNumberFormat="1" applyFill="1" applyBorder="1" applyAlignment="1">
      <alignment horizontal="right"/>
    </xf>
    <xf numFmtId="49" fontId="10" fillId="0" borderId="13" xfId="0" applyNumberFormat="1" applyFont="1" applyFill="1" applyBorder="1"/>
    <xf numFmtId="49" fontId="10" fillId="0" borderId="9" xfId="0" applyNumberFormat="1" applyFont="1" applyFill="1" applyBorder="1"/>
    <xf numFmtId="0" fontId="10" fillId="0" borderId="26" xfId="0" applyFont="1" applyFill="1" applyBorder="1"/>
    <xf numFmtId="4" fontId="8" fillId="0" borderId="4" xfId="0" applyNumberFormat="1" applyFont="1" applyFill="1" applyBorder="1" applyAlignment="1">
      <alignment horizontal="right"/>
    </xf>
    <xf numFmtId="4" fontId="8" fillId="0" borderId="8" xfId="0" applyNumberFormat="1" applyFont="1" applyFill="1" applyBorder="1" applyAlignment="1">
      <alignment horizontal="right"/>
    </xf>
    <xf numFmtId="4" fontId="8" fillId="0" borderId="7" xfId="0" applyNumberFormat="1" applyFon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0" fillId="3" borderId="29" xfId="0" applyNumberFormat="1" applyFill="1" applyBorder="1" applyAlignment="1">
      <alignment horizontal="right"/>
    </xf>
    <xf numFmtId="49" fontId="1" fillId="4" borderId="11" xfId="0" applyNumberFormat="1" applyFont="1" applyFill="1" applyBorder="1"/>
    <xf numFmtId="0" fontId="1" fillId="4" borderId="16" xfId="0" applyFont="1" applyFill="1" applyBorder="1"/>
    <xf numFmtId="4" fontId="0" fillId="4" borderId="13" xfId="0" applyNumberFormat="1" applyFill="1" applyBorder="1" applyAlignment="1">
      <alignment horizontal="right"/>
    </xf>
    <xf numFmtId="4" fontId="0" fillId="4" borderId="29" xfId="0" applyNumberFormat="1" applyFill="1" applyBorder="1" applyAlignment="1">
      <alignment horizontal="right"/>
    </xf>
    <xf numFmtId="4" fontId="8" fillId="3" borderId="13" xfId="0" applyNumberFormat="1" applyFont="1" applyFill="1" applyBorder="1" applyAlignment="1">
      <alignment horizontal="right"/>
    </xf>
    <xf numFmtId="4" fontId="8" fillId="3" borderId="29" xfId="0" applyNumberFormat="1" applyFont="1" applyFill="1" applyBorder="1" applyAlignment="1">
      <alignment horizontal="right"/>
    </xf>
    <xf numFmtId="4" fontId="8" fillId="3" borderId="7" xfId="0" applyNumberFormat="1" applyFont="1" applyFill="1" applyBorder="1" applyAlignment="1">
      <alignment horizontal="right"/>
    </xf>
    <xf numFmtId="4" fontId="10" fillId="3" borderId="25" xfId="0" applyNumberFormat="1" applyFont="1" applyFill="1" applyBorder="1" applyAlignment="1">
      <alignment horizontal="right"/>
    </xf>
    <xf numFmtId="4" fontId="10" fillId="3" borderId="19" xfId="0" applyNumberFormat="1" applyFont="1" applyFill="1" applyBorder="1" applyAlignment="1">
      <alignment horizontal="right"/>
    </xf>
    <xf numFmtId="0" fontId="10" fillId="4" borderId="26" xfId="0" applyFont="1" applyFill="1" applyBorder="1"/>
    <xf numFmtId="49" fontId="10" fillId="4" borderId="13" xfId="0" applyNumberFormat="1" applyFont="1" applyFill="1" applyBorder="1"/>
    <xf numFmtId="49" fontId="10" fillId="4" borderId="9" xfId="0" applyNumberFormat="1" applyFont="1" applyFill="1" applyBorder="1"/>
    <xf numFmtId="4" fontId="0" fillId="3" borderId="1" xfId="0" applyNumberFormat="1" applyFill="1" applyBorder="1"/>
    <xf numFmtId="4" fontId="10" fillId="3" borderId="20" xfId="0" applyNumberFormat="1" applyFont="1" applyFill="1" applyBorder="1" applyAlignment="1">
      <alignment horizontal="right"/>
    </xf>
    <xf numFmtId="4" fontId="10" fillId="3" borderId="57" xfId="0" applyNumberFormat="1" applyFont="1" applyFill="1" applyBorder="1" applyAlignment="1">
      <alignment horizontal="right"/>
    </xf>
    <xf numFmtId="4" fontId="10" fillId="3" borderId="46" xfId="0" applyNumberFormat="1" applyFont="1" applyFill="1" applyBorder="1" applyAlignment="1">
      <alignment horizontal="right"/>
    </xf>
    <xf numFmtId="4" fontId="10" fillId="3" borderId="51" xfId="0" applyNumberFormat="1" applyFont="1" applyFill="1" applyBorder="1" applyAlignment="1">
      <alignment horizontal="right"/>
    </xf>
    <xf numFmtId="4" fontId="10" fillId="3" borderId="24" xfId="0" applyNumberFormat="1" applyFont="1" applyFill="1" applyBorder="1" applyAlignment="1">
      <alignment horizontal="right"/>
    </xf>
    <xf numFmtId="4" fontId="10" fillId="3" borderId="22" xfId="0" applyNumberFormat="1" applyFont="1" applyFill="1" applyBorder="1" applyAlignment="1">
      <alignment horizontal="right"/>
    </xf>
    <xf numFmtId="4" fontId="8" fillId="3" borderId="19" xfId="0" applyNumberFormat="1" applyFont="1" applyFill="1" applyBorder="1"/>
    <xf numFmtId="0" fontId="8" fillId="3" borderId="19" xfId="0" applyFont="1" applyFill="1" applyBorder="1"/>
    <xf numFmtId="4" fontId="10" fillId="3" borderId="36" xfId="0" applyNumberFormat="1" applyFont="1" applyFill="1" applyBorder="1" applyAlignment="1">
      <alignment horizontal="right"/>
    </xf>
    <xf numFmtId="0" fontId="8" fillId="3" borderId="34" xfId="0" applyFont="1" applyFill="1" applyBorder="1"/>
    <xf numFmtId="4" fontId="0" fillId="3" borderId="19" xfId="0" applyNumberFormat="1" applyFill="1" applyBorder="1" applyAlignment="1">
      <alignment horizontal="right"/>
    </xf>
    <xf numFmtId="4" fontId="0" fillId="3" borderId="24" xfId="0" applyNumberFormat="1" applyFill="1" applyBorder="1" applyAlignment="1">
      <alignment horizontal="right"/>
    </xf>
    <xf numFmtId="4" fontId="0" fillId="3" borderId="25" xfId="0" applyNumberFormat="1" applyFill="1" applyBorder="1" applyAlignment="1">
      <alignment horizontal="right"/>
    </xf>
    <xf numFmtId="4" fontId="0" fillId="3" borderId="19" xfId="0" applyNumberFormat="1" applyFill="1" applyBorder="1"/>
    <xf numFmtId="0" fontId="0" fillId="3" borderId="19" xfId="0" applyFill="1" applyBorder="1"/>
    <xf numFmtId="49" fontId="1" fillId="0" borderId="11" xfId="0" applyNumberFormat="1" applyFont="1" applyFill="1" applyBorder="1"/>
    <xf numFmtId="0" fontId="1" fillId="0" borderId="16" xfId="0" applyFont="1" applyFill="1" applyBorder="1"/>
    <xf numFmtId="4" fontId="8" fillId="3" borderId="19" xfId="0" applyNumberFormat="1" applyFont="1" applyFill="1" applyBorder="1" applyAlignment="1">
      <alignment horizontal="right"/>
    </xf>
    <xf numFmtId="4" fontId="8" fillId="3" borderId="24" xfId="0" applyNumberFormat="1" applyFont="1" applyFill="1" applyBorder="1" applyAlignment="1">
      <alignment horizontal="right"/>
    </xf>
    <xf numFmtId="4" fontId="8" fillId="3" borderId="25" xfId="0" applyNumberFormat="1" applyFont="1" applyFill="1" applyBorder="1" applyAlignment="1">
      <alignment horizontal="right"/>
    </xf>
    <xf numFmtId="4" fontId="8" fillId="3" borderId="25" xfId="0" applyNumberFormat="1" applyFont="1" applyFill="1" applyBorder="1" applyAlignment="1"/>
    <xf numFmtId="4" fontId="8" fillId="3" borderId="22" xfId="0" applyNumberFormat="1" applyFont="1" applyFill="1" applyBorder="1" applyAlignment="1"/>
    <xf numFmtId="4" fontId="8" fillId="3" borderId="4" xfId="0" applyNumberFormat="1" applyFont="1" applyFill="1" applyBorder="1" applyAlignment="1"/>
    <xf numFmtId="4" fontId="8" fillId="3" borderId="41" xfId="0" applyNumberFormat="1" applyFont="1" applyFill="1" applyBorder="1" applyAlignment="1"/>
    <xf numFmtId="4" fontId="0" fillId="3" borderId="4" xfId="0" applyNumberFormat="1" applyFill="1" applyBorder="1" applyAlignment="1"/>
    <xf numFmtId="4" fontId="0" fillId="3" borderId="41" xfId="0" applyNumberFormat="1" applyFill="1" applyBorder="1" applyAlignment="1"/>
    <xf numFmtId="4" fontId="0" fillId="3" borderId="30" xfId="0" applyNumberFormat="1" applyFill="1" applyBorder="1" applyAlignment="1"/>
    <xf numFmtId="4" fontId="0" fillId="3" borderId="1" xfId="0" applyNumberFormat="1" applyFill="1" applyBorder="1" applyAlignment="1"/>
    <xf numFmtId="4" fontId="8" fillId="3" borderId="30" xfId="0" applyNumberFormat="1" applyFont="1" applyFill="1" applyBorder="1" applyAlignment="1"/>
    <xf numFmtId="4" fontId="8" fillId="3" borderId="1" xfId="0" applyNumberFormat="1" applyFont="1" applyFill="1" applyBorder="1" applyAlignment="1"/>
    <xf numFmtId="4" fontId="8" fillId="4" borderId="56" xfId="0" applyNumberFormat="1" applyFont="1" applyFill="1" applyBorder="1" applyAlignment="1">
      <alignment horizontal="right"/>
    </xf>
    <xf numFmtId="4" fontId="8" fillId="4" borderId="30" xfId="0" applyNumberFormat="1" applyFont="1" applyFill="1" applyBorder="1" applyAlignment="1">
      <alignment horizontal="right"/>
    </xf>
    <xf numFmtId="4" fontId="8" fillId="4" borderId="4" xfId="0" applyNumberFormat="1" applyFont="1" applyFill="1" applyBorder="1" applyAlignment="1">
      <alignment horizontal="right"/>
    </xf>
    <xf numFmtId="4" fontId="8" fillId="4" borderId="41" xfId="0" applyNumberFormat="1" applyFont="1" applyFill="1" applyBorder="1" applyAlignment="1">
      <alignment horizontal="right"/>
    </xf>
    <xf numFmtId="4" fontId="8" fillId="3" borderId="24" xfId="0" applyNumberFormat="1" applyFont="1" applyFill="1" applyBorder="1" applyAlignment="1"/>
    <xf numFmtId="4" fontId="8" fillId="3" borderId="53" xfId="0" applyNumberFormat="1" applyFont="1" applyFill="1" applyBorder="1" applyAlignment="1"/>
    <xf numFmtId="4" fontId="11" fillId="3" borderId="30" xfId="0" applyNumberFormat="1" applyFont="1" applyFill="1" applyBorder="1" applyAlignment="1">
      <alignment horizontal="right"/>
    </xf>
    <xf numFmtId="4" fontId="11" fillId="3" borderId="4" xfId="0" applyNumberFormat="1" applyFont="1" applyFill="1" applyBorder="1" applyAlignment="1">
      <alignment horizontal="right"/>
    </xf>
    <xf numFmtId="4" fontId="11" fillId="3" borderId="29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1" fillId="0" borderId="2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" fontId="1" fillId="0" borderId="10" xfId="0" applyNumberFormat="1" applyFont="1" applyBorder="1" applyAlignment="1">
      <alignment horizontal="center" vertical="top" wrapText="1"/>
    </xf>
    <xf numFmtId="4" fontId="1" fillId="0" borderId="12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0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4" fontId="10" fillId="0" borderId="21" xfId="0" applyNumberFormat="1" applyFont="1" applyBorder="1" applyAlignment="1">
      <alignment horizontal="center"/>
    </xf>
    <xf numFmtId="4" fontId="10" fillId="0" borderId="22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4" fontId="1" fillId="0" borderId="33" xfId="0" applyNumberFormat="1" applyFont="1" applyBorder="1" applyAlignment="1">
      <alignment horizontal="center" vertical="top" wrapText="1"/>
    </xf>
    <xf numFmtId="4" fontId="1" fillId="0" borderId="34" xfId="0" applyNumberFormat="1" applyFont="1" applyBorder="1" applyAlignment="1">
      <alignment horizontal="center" vertical="top" wrapText="1"/>
    </xf>
    <xf numFmtId="4" fontId="10" fillId="0" borderId="47" xfId="0" applyNumberFormat="1" applyFont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0" borderId="38" xfId="0" applyFont="1" applyBorder="1" applyAlignment="1">
      <alignment horizontal="center" vertical="top" wrapText="1"/>
    </xf>
    <xf numFmtId="0" fontId="10" fillId="0" borderId="36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10" fillId="0" borderId="34" xfId="0" applyFont="1" applyBorder="1" applyAlignment="1">
      <alignment horizontal="center" vertical="top" wrapText="1"/>
    </xf>
    <xf numFmtId="4" fontId="10" fillId="0" borderId="10" xfId="0" applyNumberFormat="1" applyFont="1" applyBorder="1" applyAlignment="1">
      <alignment horizontal="center" vertical="top" wrapText="1"/>
    </xf>
    <xf numFmtId="4" fontId="10" fillId="0" borderId="12" xfId="0" applyNumberFormat="1" applyFont="1" applyBorder="1" applyAlignment="1">
      <alignment horizontal="center" vertical="top" wrapText="1"/>
    </xf>
    <xf numFmtId="4" fontId="10" fillId="0" borderId="2" xfId="0" applyNumberFormat="1" applyFont="1" applyBorder="1" applyAlignment="1">
      <alignment horizontal="center" vertical="top" wrapText="1"/>
    </xf>
    <xf numFmtId="4" fontId="10" fillId="0" borderId="3" xfId="0" applyNumberFormat="1" applyFont="1" applyBorder="1" applyAlignment="1">
      <alignment horizontal="center" vertical="top" wrapText="1"/>
    </xf>
    <xf numFmtId="4" fontId="10" fillId="0" borderId="33" xfId="0" applyNumberFormat="1" applyFont="1" applyBorder="1" applyAlignment="1">
      <alignment horizontal="center" vertical="top" wrapText="1"/>
    </xf>
    <xf numFmtId="4" fontId="10" fillId="0" borderId="34" xfId="0" applyNumberFormat="1" applyFont="1" applyBorder="1" applyAlignment="1">
      <alignment horizontal="center" vertical="top" wrapText="1"/>
    </xf>
    <xf numFmtId="0" fontId="10" fillId="0" borderId="20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4" fontId="10" fillId="0" borderId="20" xfId="0" applyNumberFormat="1" applyFont="1" applyBorder="1" applyAlignment="1">
      <alignment horizontal="center"/>
    </xf>
    <xf numFmtId="4" fontId="10" fillId="0" borderId="44" xfId="0" applyNumberFormat="1" applyFont="1" applyBorder="1" applyAlignment="1">
      <alignment horizontal="center"/>
    </xf>
    <xf numFmtId="4" fontId="10" fillId="0" borderId="36" xfId="0" applyNumberFormat="1" applyFont="1" applyBorder="1" applyAlignment="1">
      <alignment horizontal="center"/>
    </xf>
    <xf numFmtId="4" fontId="10" fillId="0" borderId="51" xfId="0" applyNumberFormat="1" applyFont="1" applyBorder="1" applyAlignment="1">
      <alignment horizontal="center"/>
    </xf>
    <xf numFmtId="4" fontId="10" fillId="0" borderId="14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" fontId="11" fillId="3" borderId="7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CC2E5"/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758237</xdr:colOff>
      <xdr:row>0</xdr:row>
      <xdr:rowOff>1184910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75371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125934</xdr:rowOff>
    </xdr:from>
    <xdr:to>
      <xdr:col>7</xdr:col>
      <xdr:colOff>0</xdr:colOff>
      <xdr:row>0</xdr:row>
      <xdr:rowOff>1200150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25934"/>
          <a:ext cx="8639175" cy="1074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pageSetUpPr fitToPage="1"/>
  </sheetPr>
  <dimension ref="A1:Q258"/>
  <sheetViews>
    <sheetView tabSelected="1" topLeftCell="A221" zoomScale="96" zoomScaleNormal="96" workbookViewId="0">
      <selection activeCell="D241" sqref="D241"/>
    </sheetView>
  </sheetViews>
  <sheetFormatPr defaultRowHeight="14.4" x14ac:dyDescent="0.3"/>
  <cols>
    <col min="1" max="1" width="11.6640625" customWidth="1"/>
    <col min="2" max="2" width="12" customWidth="1"/>
    <col min="3" max="3" width="40.88671875" customWidth="1"/>
    <col min="4" max="4" width="17.5546875" style="26" customWidth="1"/>
    <col min="5" max="5" width="16.6640625" style="26" customWidth="1"/>
    <col min="6" max="6" width="17.5546875" style="26" customWidth="1"/>
    <col min="7" max="7" width="15.88671875" style="26" customWidth="1"/>
    <col min="8" max="8" width="47.5546875" bestFit="1" customWidth="1"/>
    <col min="9" max="9" width="20.6640625" customWidth="1"/>
    <col min="10" max="10" width="19" customWidth="1"/>
    <col min="11" max="11" width="16.109375" customWidth="1"/>
    <col min="12" max="12" width="15.44140625" customWidth="1"/>
    <col min="13" max="13" width="15.88671875" customWidth="1"/>
    <col min="14" max="14" width="17.88671875" customWidth="1"/>
    <col min="15" max="15" width="16" customWidth="1"/>
    <col min="16" max="16" width="17.5546875" customWidth="1"/>
    <col min="17" max="17" width="15.109375" bestFit="1" customWidth="1"/>
  </cols>
  <sheetData>
    <row r="1" spans="1:9" ht="96.75" customHeight="1" x14ac:dyDescent="0.3">
      <c r="A1" s="208"/>
      <c r="B1" s="208"/>
      <c r="C1" s="208"/>
      <c r="D1" s="208"/>
      <c r="E1" s="208"/>
      <c r="F1" s="208"/>
      <c r="G1" s="208"/>
      <c r="H1" s="208"/>
    </row>
    <row r="2" spans="1:9" s="23" customFormat="1" ht="24" customHeight="1" x14ac:dyDescent="0.35">
      <c r="A2" s="22" t="s">
        <v>55</v>
      </c>
      <c r="B2" s="22"/>
      <c r="C2" s="22"/>
      <c r="D2" s="118"/>
      <c r="E2" s="118"/>
      <c r="F2" s="118"/>
      <c r="G2" s="118"/>
    </row>
    <row r="3" spans="1:9" x14ac:dyDescent="0.3">
      <c r="A3" s="2"/>
      <c r="B3" s="2"/>
      <c r="C3" s="2"/>
    </row>
    <row r="4" spans="1:9" ht="18.600000000000001" thickBot="1" x14ac:dyDescent="0.4">
      <c r="A4" s="52" t="s">
        <v>82</v>
      </c>
      <c r="B4" s="52"/>
      <c r="C4" s="61"/>
      <c r="D4" s="119"/>
      <c r="E4" s="209"/>
      <c r="F4" s="209"/>
      <c r="G4" s="209"/>
      <c r="H4" s="209"/>
      <c r="I4" s="209"/>
    </row>
    <row r="5" spans="1:9" ht="17.25" customHeight="1" thickBot="1" x14ac:dyDescent="0.35">
      <c r="A5" s="216" t="s">
        <v>29</v>
      </c>
      <c r="B5" s="217"/>
      <c r="C5" s="217"/>
      <c r="D5" s="217"/>
      <c r="E5" s="217"/>
      <c r="F5" s="217"/>
      <c r="G5" s="217"/>
      <c r="H5" s="218"/>
    </row>
    <row r="6" spans="1:9" s="1" customFormat="1" ht="14.4" customHeight="1" x14ac:dyDescent="0.3">
      <c r="A6" s="214" t="s">
        <v>8</v>
      </c>
      <c r="B6" s="228" t="s">
        <v>9</v>
      </c>
      <c r="C6" s="226" t="s">
        <v>56</v>
      </c>
      <c r="D6" s="212" t="s">
        <v>4</v>
      </c>
      <c r="E6" s="210" t="s">
        <v>0</v>
      </c>
      <c r="F6" s="211"/>
      <c r="G6" s="230" t="s">
        <v>2</v>
      </c>
      <c r="H6" s="214" t="s">
        <v>5</v>
      </c>
    </row>
    <row r="7" spans="1:9" s="1" customFormat="1" ht="47.25" customHeight="1" thickBot="1" x14ac:dyDescent="0.35">
      <c r="A7" s="215"/>
      <c r="B7" s="229"/>
      <c r="C7" s="227"/>
      <c r="D7" s="213"/>
      <c r="E7" s="120" t="s">
        <v>1</v>
      </c>
      <c r="F7" s="121" t="s">
        <v>14</v>
      </c>
      <c r="G7" s="231"/>
      <c r="H7" s="215"/>
    </row>
    <row r="8" spans="1:9" x14ac:dyDescent="0.3">
      <c r="A8" s="80"/>
      <c r="B8" s="81" t="s">
        <v>6</v>
      </c>
      <c r="C8" s="82" t="s">
        <v>24</v>
      </c>
      <c r="D8" s="64">
        <f>+E8+F8+G8</f>
        <v>0</v>
      </c>
      <c r="E8" s="83">
        <v>0</v>
      </c>
      <c r="F8" s="84">
        <v>0</v>
      </c>
      <c r="G8" s="85">
        <v>0</v>
      </c>
      <c r="H8" s="70" t="e">
        <f>+E8/D8*100</f>
        <v>#DIV/0!</v>
      </c>
    </row>
    <row r="9" spans="1:9" x14ac:dyDescent="0.3">
      <c r="A9" s="80" t="s">
        <v>69</v>
      </c>
      <c r="B9" s="86" t="s">
        <v>7</v>
      </c>
      <c r="C9" s="87" t="s">
        <v>67</v>
      </c>
      <c r="D9" s="64">
        <f t="shared" ref="D9:D24" si="0">+E9+F9+G9</f>
        <v>0</v>
      </c>
      <c r="E9" s="65">
        <v>0</v>
      </c>
      <c r="F9" s="66">
        <v>0</v>
      </c>
      <c r="G9" s="85">
        <v>0</v>
      </c>
      <c r="H9" s="70" t="e">
        <f t="shared" ref="H9:H25" si="1">+E9/D9*100</f>
        <v>#DIV/0!</v>
      </c>
    </row>
    <row r="10" spans="1:9" x14ac:dyDescent="0.3">
      <c r="A10" s="80" t="s">
        <v>70</v>
      </c>
      <c r="B10" s="86" t="s">
        <v>10</v>
      </c>
      <c r="C10" s="87" t="s">
        <v>15</v>
      </c>
      <c r="D10" s="64">
        <f>+E10+F10+G10</f>
        <v>0</v>
      </c>
      <c r="E10" s="65">
        <v>0</v>
      </c>
      <c r="F10" s="66">
        <v>0</v>
      </c>
      <c r="G10" s="85">
        <v>0</v>
      </c>
      <c r="H10" s="70" t="e">
        <f>+E10/D10*100</f>
        <v>#DIV/0!</v>
      </c>
    </row>
    <row r="11" spans="1:9" x14ac:dyDescent="0.3">
      <c r="A11" s="80" t="s">
        <v>71</v>
      </c>
      <c r="B11" s="86" t="s">
        <v>10</v>
      </c>
      <c r="C11" s="87" t="s">
        <v>16</v>
      </c>
      <c r="D11" s="64">
        <f t="shared" si="0"/>
        <v>0</v>
      </c>
      <c r="E11" s="65">
        <v>0</v>
      </c>
      <c r="F11" s="66">
        <v>0</v>
      </c>
      <c r="G11" s="85">
        <v>0</v>
      </c>
      <c r="H11" s="70" t="e">
        <f t="shared" si="1"/>
        <v>#DIV/0!</v>
      </c>
    </row>
    <row r="12" spans="1:9" x14ac:dyDescent="0.3">
      <c r="A12" s="80" t="s">
        <v>72</v>
      </c>
      <c r="B12" s="86" t="s">
        <v>10</v>
      </c>
      <c r="C12" s="87" t="s">
        <v>17</v>
      </c>
      <c r="D12" s="64">
        <f t="shared" si="0"/>
        <v>0</v>
      </c>
      <c r="E12" s="65">
        <v>0</v>
      </c>
      <c r="F12" s="66">
        <v>0</v>
      </c>
      <c r="G12" s="85">
        <v>0</v>
      </c>
      <c r="H12" s="70" t="e">
        <f t="shared" si="1"/>
        <v>#DIV/0!</v>
      </c>
    </row>
    <row r="13" spans="1:9" x14ac:dyDescent="0.3">
      <c r="A13" s="80"/>
      <c r="B13" s="86" t="s">
        <v>11</v>
      </c>
      <c r="C13" s="87" t="s">
        <v>18</v>
      </c>
      <c r="D13" s="64">
        <f t="shared" si="0"/>
        <v>0</v>
      </c>
      <c r="E13" s="65">
        <v>0</v>
      </c>
      <c r="F13" s="66">
        <v>0</v>
      </c>
      <c r="G13" s="85">
        <v>0</v>
      </c>
      <c r="H13" s="70" t="e">
        <f t="shared" si="1"/>
        <v>#DIV/0!</v>
      </c>
    </row>
    <row r="14" spans="1:9" x14ac:dyDescent="0.3">
      <c r="A14" s="80" t="s">
        <v>73</v>
      </c>
      <c r="B14" s="86" t="s">
        <v>11</v>
      </c>
      <c r="C14" s="87" t="s">
        <v>19</v>
      </c>
      <c r="D14" s="64">
        <f t="shared" si="0"/>
        <v>0</v>
      </c>
      <c r="E14" s="65">
        <v>0</v>
      </c>
      <c r="F14" s="66">
        <v>0</v>
      </c>
      <c r="G14" s="85">
        <v>0</v>
      </c>
      <c r="H14" s="70" t="e">
        <f t="shared" si="1"/>
        <v>#DIV/0!</v>
      </c>
    </row>
    <row r="15" spans="1:9" x14ac:dyDescent="0.3">
      <c r="A15" s="80" t="s">
        <v>74</v>
      </c>
      <c r="B15" s="86" t="s">
        <v>12</v>
      </c>
      <c r="C15" s="87" t="s">
        <v>20</v>
      </c>
      <c r="D15" s="64">
        <f t="shared" si="0"/>
        <v>0</v>
      </c>
      <c r="E15" s="65">
        <v>0</v>
      </c>
      <c r="F15" s="66">
        <v>0</v>
      </c>
      <c r="G15" s="85">
        <v>0</v>
      </c>
      <c r="H15" s="70" t="e">
        <f t="shared" si="1"/>
        <v>#DIV/0!</v>
      </c>
    </row>
    <row r="16" spans="1:9" x14ac:dyDescent="0.3">
      <c r="A16" s="80"/>
      <c r="B16" s="86" t="s">
        <v>12</v>
      </c>
      <c r="C16" s="87" t="s">
        <v>21</v>
      </c>
      <c r="D16" s="64">
        <f t="shared" si="0"/>
        <v>0</v>
      </c>
      <c r="E16" s="65">
        <v>0</v>
      </c>
      <c r="F16" s="66">
        <v>0</v>
      </c>
      <c r="G16" s="85">
        <v>0</v>
      </c>
      <c r="H16" s="70" t="e">
        <f t="shared" si="1"/>
        <v>#DIV/0!</v>
      </c>
    </row>
    <row r="17" spans="1:12" x14ac:dyDescent="0.3">
      <c r="A17" s="80" t="s">
        <v>75</v>
      </c>
      <c r="B17" s="86" t="s">
        <v>12</v>
      </c>
      <c r="C17" s="87" t="s">
        <v>22</v>
      </c>
      <c r="D17" s="64">
        <f t="shared" si="0"/>
        <v>0</v>
      </c>
      <c r="E17" s="65">
        <v>0</v>
      </c>
      <c r="F17" s="66">
        <v>0</v>
      </c>
      <c r="G17" s="85">
        <v>0</v>
      </c>
      <c r="H17" s="70" t="e">
        <f t="shared" si="1"/>
        <v>#DIV/0!</v>
      </c>
    </row>
    <row r="18" spans="1:12" x14ac:dyDescent="0.3">
      <c r="A18" s="80" t="s">
        <v>76</v>
      </c>
      <c r="B18" s="86" t="s">
        <v>12</v>
      </c>
      <c r="C18" s="87" t="s">
        <v>23</v>
      </c>
      <c r="D18" s="64">
        <f t="shared" si="0"/>
        <v>0</v>
      </c>
      <c r="E18" s="65">
        <v>0</v>
      </c>
      <c r="F18" s="66">
        <v>0</v>
      </c>
      <c r="G18" s="85">
        <v>0</v>
      </c>
      <c r="H18" s="70" t="e">
        <f t="shared" si="1"/>
        <v>#DIV/0!</v>
      </c>
    </row>
    <row r="19" spans="1:12" x14ac:dyDescent="0.3">
      <c r="A19" s="80" t="s">
        <v>77</v>
      </c>
      <c r="B19" s="86" t="s">
        <v>13</v>
      </c>
      <c r="C19" s="87" t="s">
        <v>65</v>
      </c>
      <c r="D19" s="64">
        <f t="shared" si="0"/>
        <v>0</v>
      </c>
      <c r="E19" s="65">
        <v>0</v>
      </c>
      <c r="F19" s="66">
        <v>0</v>
      </c>
      <c r="G19" s="85">
        <v>0</v>
      </c>
      <c r="H19" s="70" t="e">
        <f t="shared" si="1"/>
        <v>#DIV/0!</v>
      </c>
    </row>
    <row r="20" spans="1:12" x14ac:dyDescent="0.3">
      <c r="A20" s="88" t="s">
        <v>78</v>
      </c>
      <c r="B20" s="86" t="s">
        <v>13</v>
      </c>
      <c r="C20" s="87" t="s">
        <v>25</v>
      </c>
      <c r="D20" s="89">
        <f t="shared" si="0"/>
        <v>0</v>
      </c>
      <c r="E20" s="65">
        <v>0</v>
      </c>
      <c r="F20" s="66">
        <v>0</v>
      </c>
      <c r="G20" s="85">
        <v>0</v>
      </c>
      <c r="H20" s="70" t="e">
        <f t="shared" si="1"/>
        <v>#DIV/0!</v>
      </c>
      <c r="J20" s="26"/>
    </row>
    <row r="21" spans="1:12" x14ac:dyDescent="0.3">
      <c r="A21" s="88"/>
      <c r="B21" s="86" t="s">
        <v>13</v>
      </c>
      <c r="C21" s="87" t="s">
        <v>54</v>
      </c>
      <c r="D21" s="89">
        <f t="shared" si="0"/>
        <v>0</v>
      </c>
      <c r="E21" s="65">
        <v>0</v>
      </c>
      <c r="F21" s="66">
        <v>0</v>
      </c>
      <c r="G21" s="85">
        <v>0</v>
      </c>
      <c r="H21" s="70" t="e">
        <f t="shared" si="1"/>
        <v>#DIV/0!</v>
      </c>
    </row>
    <row r="22" spans="1:12" x14ac:dyDescent="0.3">
      <c r="A22" s="88" t="s">
        <v>79</v>
      </c>
      <c r="B22" s="86" t="s">
        <v>13</v>
      </c>
      <c r="C22" s="87" t="s">
        <v>26</v>
      </c>
      <c r="D22" s="89">
        <f t="shared" si="0"/>
        <v>0</v>
      </c>
      <c r="E22" s="65">
        <v>0</v>
      </c>
      <c r="F22" s="66">
        <v>0</v>
      </c>
      <c r="G22" s="85">
        <v>0</v>
      </c>
      <c r="H22" s="70" t="e">
        <f t="shared" si="1"/>
        <v>#DIV/0!</v>
      </c>
    </row>
    <row r="23" spans="1:12" x14ac:dyDescent="0.3">
      <c r="A23" s="88" t="s">
        <v>80</v>
      </c>
      <c r="B23" s="86" t="s">
        <v>13</v>
      </c>
      <c r="C23" s="87" t="s">
        <v>27</v>
      </c>
      <c r="D23" s="89">
        <f t="shared" si="0"/>
        <v>0</v>
      </c>
      <c r="E23" s="65">
        <v>0</v>
      </c>
      <c r="F23" s="66">
        <v>0</v>
      </c>
      <c r="G23" s="85">
        <v>0</v>
      </c>
      <c r="H23" s="70" t="e">
        <f t="shared" si="1"/>
        <v>#DIV/0!</v>
      </c>
    </row>
    <row r="24" spans="1:12" ht="15" thickBot="1" x14ac:dyDescent="0.35">
      <c r="A24" s="90" t="s">
        <v>81</v>
      </c>
      <c r="B24" s="91" t="s">
        <v>13</v>
      </c>
      <c r="C24" s="92" t="s">
        <v>28</v>
      </c>
      <c r="D24" s="62">
        <f t="shared" si="0"/>
        <v>0</v>
      </c>
      <c r="E24" s="93">
        <v>0</v>
      </c>
      <c r="F24" s="94">
        <v>0</v>
      </c>
      <c r="G24" s="85">
        <v>0</v>
      </c>
      <c r="H24" s="95" t="e">
        <f t="shared" si="1"/>
        <v>#DIV/0!</v>
      </c>
    </row>
    <row r="25" spans="1:12" ht="15" thickBot="1" x14ac:dyDescent="0.35">
      <c r="A25" s="221" t="s">
        <v>3</v>
      </c>
      <c r="B25" s="222"/>
      <c r="C25" s="223"/>
      <c r="D25" s="69">
        <f>SUM(D8:D24)</f>
        <v>0</v>
      </c>
      <c r="E25" s="67">
        <f>SUM(E8:E24)</f>
        <v>0</v>
      </c>
      <c r="F25" s="68">
        <f>SUM(F8:F24)</f>
        <v>0</v>
      </c>
      <c r="G25" s="69">
        <f>SUM(G8:G24)</f>
        <v>0</v>
      </c>
      <c r="H25" s="69" t="e">
        <f t="shared" si="1"/>
        <v>#DIV/0!</v>
      </c>
    </row>
    <row r="26" spans="1:12" ht="15" thickBot="1" x14ac:dyDescent="0.35">
      <c r="A26" s="96"/>
      <c r="B26" s="96"/>
      <c r="C26" s="97"/>
      <c r="D26" s="98"/>
      <c r="E26" s="232" t="s">
        <v>63</v>
      </c>
      <c r="F26" s="224"/>
      <c r="G26" s="225"/>
      <c r="H26" s="99">
        <f>+E27/$E$250*100</f>
        <v>0</v>
      </c>
      <c r="L26" s="46"/>
    </row>
    <row r="27" spans="1:12" ht="15.75" customHeight="1" thickBot="1" x14ac:dyDescent="0.35">
      <c r="A27" s="96"/>
      <c r="B27" s="96"/>
      <c r="C27" s="246" t="s">
        <v>66</v>
      </c>
      <c r="D27" s="247"/>
      <c r="E27" s="100">
        <f>+E25</f>
        <v>0</v>
      </c>
      <c r="F27" s="122"/>
      <c r="G27" s="122"/>
      <c r="H27" s="96"/>
    </row>
    <row r="28" spans="1:12" x14ac:dyDescent="0.3">
      <c r="A28" s="96"/>
      <c r="B28" s="96"/>
      <c r="C28" s="96"/>
      <c r="D28" s="122"/>
      <c r="E28" s="122"/>
      <c r="F28" s="122"/>
      <c r="G28" s="122"/>
      <c r="H28" s="96"/>
    </row>
    <row r="29" spans="1:12" ht="15" thickBot="1" x14ac:dyDescent="0.35">
      <c r="A29" s="101"/>
      <c r="B29" s="101"/>
      <c r="C29" s="101"/>
      <c r="D29" s="123"/>
      <c r="E29" s="124"/>
      <c r="F29" s="124"/>
      <c r="G29" s="124"/>
      <c r="H29" s="102"/>
      <c r="I29" s="24"/>
    </row>
    <row r="30" spans="1:12" ht="17.25" customHeight="1" thickBot="1" x14ac:dyDescent="0.35">
      <c r="A30" s="233" t="s">
        <v>30</v>
      </c>
      <c r="B30" s="234"/>
      <c r="C30" s="234"/>
      <c r="D30" s="234"/>
      <c r="E30" s="234"/>
      <c r="F30" s="234"/>
      <c r="G30" s="234"/>
      <c r="H30" s="235"/>
    </row>
    <row r="31" spans="1:12" s="6" customFormat="1" ht="20.399999999999999" customHeight="1" x14ac:dyDescent="0.3">
      <c r="A31" s="219" t="s">
        <v>8</v>
      </c>
      <c r="B31" s="236" t="s">
        <v>9</v>
      </c>
      <c r="C31" s="238" t="s">
        <v>56</v>
      </c>
      <c r="D31" s="240" t="s">
        <v>4</v>
      </c>
      <c r="E31" s="242" t="s">
        <v>0</v>
      </c>
      <c r="F31" s="243"/>
      <c r="G31" s="244" t="s">
        <v>2</v>
      </c>
      <c r="H31" s="219" t="s">
        <v>5</v>
      </c>
    </row>
    <row r="32" spans="1:12" s="6" customFormat="1" ht="43.95" customHeight="1" thickBot="1" x14ac:dyDescent="0.35">
      <c r="A32" s="220"/>
      <c r="B32" s="237"/>
      <c r="C32" s="239"/>
      <c r="D32" s="241"/>
      <c r="E32" s="125" t="s">
        <v>1</v>
      </c>
      <c r="F32" s="126" t="s">
        <v>14</v>
      </c>
      <c r="G32" s="245"/>
      <c r="H32" s="220"/>
    </row>
    <row r="33" spans="1:8" x14ac:dyDescent="0.3">
      <c r="A33" s="103"/>
      <c r="B33" s="81" t="s">
        <v>6</v>
      </c>
      <c r="C33" s="82" t="s">
        <v>24</v>
      </c>
      <c r="D33" s="64">
        <f>+E33+F33+G33</f>
        <v>0</v>
      </c>
      <c r="E33" s="83">
        <v>0</v>
      </c>
      <c r="F33" s="84">
        <v>0</v>
      </c>
      <c r="G33" s="85">
        <v>0</v>
      </c>
      <c r="H33" s="70" t="e">
        <f>+E33/D33*100</f>
        <v>#DIV/0!</v>
      </c>
    </row>
    <row r="34" spans="1:8" x14ac:dyDescent="0.3">
      <c r="A34" s="80" t="s">
        <v>69</v>
      </c>
      <c r="B34" s="86" t="s">
        <v>7</v>
      </c>
      <c r="C34" s="87" t="s">
        <v>67</v>
      </c>
      <c r="D34" s="64">
        <f t="shared" ref="D34:D49" si="2">+E34+F34+G34</f>
        <v>0</v>
      </c>
      <c r="E34" s="65">
        <v>0</v>
      </c>
      <c r="F34" s="66">
        <v>0</v>
      </c>
      <c r="G34" s="85">
        <v>0</v>
      </c>
      <c r="H34" s="70" t="e">
        <f t="shared" ref="H34:H49" si="3">+E34/D34*100</f>
        <v>#DIV/0!</v>
      </c>
    </row>
    <row r="35" spans="1:8" x14ac:dyDescent="0.3">
      <c r="A35" s="80" t="s">
        <v>70</v>
      </c>
      <c r="B35" s="86" t="s">
        <v>10</v>
      </c>
      <c r="C35" s="87" t="s">
        <v>15</v>
      </c>
      <c r="D35" s="64">
        <f t="shared" si="2"/>
        <v>0</v>
      </c>
      <c r="E35" s="65">
        <v>0</v>
      </c>
      <c r="F35" s="66">
        <v>0</v>
      </c>
      <c r="G35" s="85">
        <v>0</v>
      </c>
      <c r="H35" s="70" t="e">
        <f t="shared" si="3"/>
        <v>#DIV/0!</v>
      </c>
    </row>
    <row r="36" spans="1:8" x14ac:dyDescent="0.3">
      <c r="A36" s="80" t="s">
        <v>71</v>
      </c>
      <c r="B36" s="86" t="s">
        <v>10</v>
      </c>
      <c r="C36" s="87" t="s">
        <v>16</v>
      </c>
      <c r="D36" s="64">
        <f t="shared" si="2"/>
        <v>0</v>
      </c>
      <c r="E36" s="65">
        <v>0</v>
      </c>
      <c r="F36" s="66">
        <v>0</v>
      </c>
      <c r="G36" s="85">
        <v>0</v>
      </c>
      <c r="H36" s="70" t="e">
        <f t="shared" si="3"/>
        <v>#DIV/0!</v>
      </c>
    </row>
    <row r="37" spans="1:8" x14ac:dyDescent="0.3">
      <c r="A37" s="80" t="s">
        <v>72</v>
      </c>
      <c r="B37" s="86" t="s">
        <v>10</v>
      </c>
      <c r="C37" s="87" t="s">
        <v>17</v>
      </c>
      <c r="D37" s="64">
        <f t="shared" si="2"/>
        <v>0</v>
      </c>
      <c r="E37" s="65">
        <v>0</v>
      </c>
      <c r="F37" s="66">
        <v>0</v>
      </c>
      <c r="G37" s="85">
        <v>0</v>
      </c>
      <c r="H37" s="70" t="e">
        <f t="shared" si="3"/>
        <v>#DIV/0!</v>
      </c>
    </row>
    <row r="38" spans="1:8" x14ac:dyDescent="0.3">
      <c r="A38" s="80"/>
      <c r="B38" s="86" t="s">
        <v>11</v>
      </c>
      <c r="C38" s="87" t="s">
        <v>18</v>
      </c>
      <c r="D38" s="64">
        <f t="shared" si="2"/>
        <v>0</v>
      </c>
      <c r="E38" s="65">
        <v>0</v>
      </c>
      <c r="F38" s="66">
        <v>0</v>
      </c>
      <c r="G38" s="85">
        <v>0</v>
      </c>
      <c r="H38" s="70" t="e">
        <f t="shared" si="3"/>
        <v>#DIV/0!</v>
      </c>
    </row>
    <row r="39" spans="1:8" x14ac:dyDescent="0.3">
      <c r="A39" s="80" t="s">
        <v>73</v>
      </c>
      <c r="B39" s="86" t="s">
        <v>11</v>
      </c>
      <c r="C39" s="87" t="s">
        <v>19</v>
      </c>
      <c r="D39" s="64">
        <f t="shared" si="2"/>
        <v>0</v>
      </c>
      <c r="E39" s="65">
        <v>0</v>
      </c>
      <c r="F39" s="66">
        <v>0</v>
      </c>
      <c r="G39" s="85">
        <v>0</v>
      </c>
      <c r="H39" s="70" t="e">
        <f t="shared" si="3"/>
        <v>#DIV/0!</v>
      </c>
    </row>
    <row r="40" spans="1:8" x14ac:dyDescent="0.3">
      <c r="A40" s="80" t="s">
        <v>74</v>
      </c>
      <c r="B40" s="86" t="s">
        <v>12</v>
      </c>
      <c r="C40" s="87" t="s">
        <v>20</v>
      </c>
      <c r="D40" s="64">
        <f t="shared" si="2"/>
        <v>0</v>
      </c>
      <c r="E40" s="65">
        <v>0</v>
      </c>
      <c r="F40" s="66">
        <v>0</v>
      </c>
      <c r="G40" s="85">
        <v>0</v>
      </c>
      <c r="H40" s="70" t="e">
        <f t="shared" si="3"/>
        <v>#DIV/0!</v>
      </c>
    </row>
    <row r="41" spans="1:8" x14ac:dyDescent="0.3">
      <c r="A41" s="80"/>
      <c r="B41" s="86" t="s">
        <v>12</v>
      </c>
      <c r="C41" s="87" t="s">
        <v>21</v>
      </c>
      <c r="D41" s="64">
        <f t="shared" si="2"/>
        <v>0</v>
      </c>
      <c r="E41" s="65">
        <v>0</v>
      </c>
      <c r="F41" s="66">
        <v>0</v>
      </c>
      <c r="G41" s="85">
        <v>0</v>
      </c>
      <c r="H41" s="70" t="e">
        <f t="shared" si="3"/>
        <v>#DIV/0!</v>
      </c>
    </row>
    <row r="42" spans="1:8" x14ac:dyDescent="0.3">
      <c r="A42" s="80" t="s">
        <v>75</v>
      </c>
      <c r="B42" s="86" t="s">
        <v>12</v>
      </c>
      <c r="C42" s="87" t="s">
        <v>22</v>
      </c>
      <c r="D42" s="64">
        <f t="shared" si="2"/>
        <v>0</v>
      </c>
      <c r="E42" s="65">
        <v>0</v>
      </c>
      <c r="F42" s="66">
        <v>0</v>
      </c>
      <c r="G42" s="85">
        <v>0</v>
      </c>
      <c r="H42" s="70" t="e">
        <f t="shared" si="3"/>
        <v>#DIV/0!</v>
      </c>
    </row>
    <row r="43" spans="1:8" x14ac:dyDescent="0.3">
      <c r="A43" s="80" t="s">
        <v>76</v>
      </c>
      <c r="B43" s="86" t="s">
        <v>12</v>
      </c>
      <c r="C43" s="87" t="s">
        <v>23</v>
      </c>
      <c r="D43" s="64">
        <f t="shared" si="2"/>
        <v>0</v>
      </c>
      <c r="E43" s="65">
        <v>0</v>
      </c>
      <c r="F43" s="66">
        <v>0</v>
      </c>
      <c r="G43" s="85">
        <v>0</v>
      </c>
      <c r="H43" s="70" t="e">
        <f t="shared" si="3"/>
        <v>#DIV/0!</v>
      </c>
    </row>
    <row r="44" spans="1:8" x14ac:dyDescent="0.3">
      <c r="A44" s="80" t="s">
        <v>77</v>
      </c>
      <c r="B44" s="86" t="s">
        <v>13</v>
      </c>
      <c r="C44" s="87" t="s">
        <v>65</v>
      </c>
      <c r="D44" s="64">
        <f t="shared" si="2"/>
        <v>0</v>
      </c>
      <c r="E44" s="65">
        <v>0</v>
      </c>
      <c r="F44" s="66">
        <v>0</v>
      </c>
      <c r="G44" s="85">
        <v>0</v>
      </c>
      <c r="H44" s="70" t="e">
        <f t="shared" si="3"/>
        <v>#DIV/0!</v>
      </c>
    </row>
    <row r="45" spans="1:8" x14ac:dyDescent="0.3">
      <c r="A45" s="88" t="s">
        <v>78</v>
      </c>
      <c r="B45" s="86" t="s">
        <v>13</v>
      </c>
      <c r="C45" s="87" t="s">
        <v>25</v>
      </c>
      <c r="D45" s="89">
        <f t="shared" si="2"/>
        <v>0</v>
      </c>
      <c r="E45" s="65">
        <v>0</v>
      </c>
      <c r="F45" s="66">
        <v>0</v>
      </c>
      <c r="G45" s="85">
        <v>0</v>
      </c>
      <c r="H45" s="70" t="e">
        <f t="shared" si="3"/>
        <v>#DIV/0!</v>
      </c>
    </row>
    <row r="46" spans="1:8" x14ac:dyDescent="0.3">
      <c r="A46" s="88"/>
      <c r="B46" s="86" t="s">
        <v>13</v>
      </c>
      <c r="C46" s="87" t="s">
        <v>54</v>
      </c>
      <c r="D46" s="89">
        <f t="shared" si="2"/>
        <v>0</v>
      </c>
      <c r="E46" s="65">
        <v>0</v>
      </c>
      <c r="F46" s="66">
        <v>0</v>
      </c>
      <c r="G46" s="85">
        <v>0</v>
      </c>
      <c r="H46" s="70" t="e">
        <f t="shared" si="3"/>
        <v>#DIV/0!</v>
      </c>
    </row>
    <row r="47" spans="1:8" x14ac:dyDescent="0.3">
      <c r="A47" s="88" t="s">
        <v>79</v>
      </c>
      <c r="B47" s="86" t="s">
        <v>13</v>
      </c>
      <c r="C47" s="87" t="s">
        <v>26</v>
      </c>
      <c r="D47" s="89">
        <f t="shared" si="2"/>
        <v>0</v>
      </c>
      <c r="E47" s="65">
        <v>0</v>
      </c>
      <c r="F47" s="66">
        <v>0</v>
      </c>
      <c r="G47" s="85">
        <v>0</v>
      </c>
      <c r="H47" s="70" t="e">
        <f t="shared" si="3"/>
        <v>#DIV/0!</v>
      </c>
    </row>
    <row r="48" spans="1:8" x14ac:dyDescent="0.3">
      <c r="A48" s="88" t="s">
        <v>80</v>
      </c>
      <c r="B48" s="86" t="s">
        <v>13</v>
      </c>
      <c r="C48" s="87" t="s">
        <v>27</v>
      </c>
      <c r="D48" s="89">
        <f t="shared" si="2"/>
        <v>0</v>
      </c>
      <c r="E48" s="65">
        <v>0</v>
      </c>
      <c r="F48" s="66">
        <v>0</v>
      </c>
      <c r="G48" s="85">
        <v>0</v>
      </c>
      <c r="H48" s="70" t="e">
        <f t="shared" si="3"/>
        <v>#DIV/0!</v>
      </c>
    </row>
    <row r="49" spans="1:15" ht="15" thickBot="1" x14ac:dyDescent="0.35">
      <c r="A49" s="90" t="s">
        <v>81</v>
      </c>
      <c r="B49" s="91" t="s">
        <v>13</v>
      </c>
      <c r="C49" s="92" t="s">
        <v>28</v>
      </c>
      <c r="D49" s="62">
        <f t="shared" si="2"/>
        <v>0</v>
      </c>
      <c r="E49" s="93">
        <v>0</v>
      </c>
      <c r="F49" s="94">
        <v>0</v>
      </c>
      <c r="G49" s="85">
        <v>0</v>
      </c>
      <c r="H49" s="95" t="e">
        <f t="shared" si="3"/>
        <v>#DIV/0!</v>
      </c>
    </row>
    <row r="50" spans="1:15" ht="15" thickBot="1" x14ac:dyDescent="0.35">
      <c r="A50" s="221" t="s">
        <v>3</v>
      </c>
      <c r="B50" s="222"/>
      <c r="C50" s="223"/>
      <c r="D50" s="69">
        <f>SUM(D33:D49)</f>
        <v>0</v>
      </c>
      <c r="E50" s="67">
        <f>SUM(E33:E49)</f>
        <v>0</v>
      </c>
      <c r="F50" s="68">
        <f>SUM(F33:F49)</f>
        <v>0</v>
      </c>
      <c r="G50" s="69">
        <f>SUM(G33:G49)</f>
        <v>0</v>
      </c>
      <c r="H50" s="69" t="e">
        <f>J51+E50/D50*100</f>
        <v>#DIV/0!</v>
      </c>
    </row>
    <row r="51" spans="1:15" ht="15" thickBot="1" x14ac:dyDescent="0.35">
      <c r="A51" s="96"/>
      <c r="B51" s="96"/>
      <c r="C51" s="97"/>
      <c r="D51" s="98"/>
      <c r="E51" s="224" t="s">
        <v>63</v>
      </c>
      <c r="F51" s="224"/>
      <c r="G51" s="225"/>
      <c r="H51" s="99">
        <f>+E52/$E$250*100</f>
        <v>0</v>
      </c>
    </row>
    <row r="52" spans="1:15" ht="15" thickBot="1" x14ac:dyDescent="0.35">
      <c r="A52" s="96"/>
      <c r="B52" s="96"/>
      <c r="C52" s="246" t="s">
        <v>66</v>
      </c>
      <c r="D52" s="247"/>
      <c r="E52" s="100">
        <f>+E27+E50</f>
        <v>0</v>
      </c>
      <c r="F52" s="122"/>
      <c r="G52" s="122"/>
      <c r="H52" s="96"/>
    </row>
    <row r="53" spans="1:15" x14ac:dyDescent="0.3">
      <c r="A53" s="96"/>
      <c r="B53" s="96"/>
      <c r="C53" s="96"/>
      <c r="D53" s="122"/>
      <c r="E53" s="122"/>
      <c r="F53" s="122"/>
      <c r="G53" s="122"/>
      <c r="H53" s="96"/>
    </row>
    <row r="54" spans="1:15" ht="15" thickBot="1" x14ac:dyDescent="0.35">
      <c r="A54" s="101"/>
      <c r="B54" s="101"/>
      <c r="C54" s="101"/>
      <c r="D54" s="123"/>
      <c r="E54" s="124"/>
      <c r="F54" s="124"/>
      <c r="G54" s="124"/>
      <c r="H54" s="102"/>
      <c r="I54" s="24"/>
      <c r="J54" s="26"/>
    </row>
    <row r="55" spans="1:15" ht="17.25" customHeight="1" thickBot="1" x14ac:dyDescent="0.35">
      <c r="A55" s="233" t="s">
        <v>31</v>
      </c>
      <c r="B55" s="234"/>
      <c r="C55" s="234"/>
      <c r="D55" s="234"/>
      <c r="E55" s="234"/>
      <c r="F55" s="234"/>
      <c r="G55" s="234"/>
      <c r="H55" s="235"/>
      <c r="J55" s="26"/>
    </row>
    <row r="56" spans="1:15" s="6" customFormat="1" ht="15.6" customHeight="1" x14ac:dyDescent="0.3">
      <c r="A56" s="219" t="s">
        <v>8</v>
      </c>
      <c r="B56" s="236" t="s">
        <v>9</v>
      </c>
      <c r="C56" s="238" t="s">
        <v>56</v>
      </c>
      <c r="D56" s="240" t="s">
        <v>4</v>
      </c>
      <c r="E56" s="242" t="s">
        <v>0</v>
      </c>
      <c r="F56" s="243"/>
      <c r="G56" s="244" t="s">
        <v>2</v>
      </c>
      <c r="H56" s="219" t="s">
        <v>5</v>
      </c>
    </row>
    <row r="57" spans="1:15" s="6" customFormat="1" ht="46.2" customHeight="1" thickBot="1" x14ac:dyDescent="0.35">
      <c r="A57" s="220"/>
      <c r="B57" s="237"/>
      <c r="C57" s="239"/>
      <c r="D57" s="241"/>
      <c r="E57" s="125" t="s">
        <v>1</v>
      </c>
      <c r="F57" s="126" t="s">
        <v>14</v>
      </c>
      <c r="G57" s="245"/>
      <c r="H57" s="220"/>
    </row>
    <row r="58" spans="1:15" x14ac:dyDescent="0.3">
      <c r="A58" s="103"/>
      <c r="B58" s="81" t="s">
        <v>6</v>
      </c>
      <c r="C58" s="82" t="s">
        <v>24</v>
      </c>
      <c r="D58" s="64">
        <f>+E59+F58+G58</f>
        <v>0</v>
      </c>
      <c r="E58" s="83">
        <v>0</v>
      </c>
      <c r="F58" s="84">
        <v>0</v>
      </c>
      <c r="G58" s="85">
        <v>0</v>
      </c>
      <c r="H58" s="70" t="e">
        <f>+E59/D58*100</f>
        <v>#DIV/0!</v>
      </c>
      <c r="J58" s="58"/>
      <c r="K58" s="58"/>
      <c r="L58" s="58"/>
      <c r="M58" s="58"/>
      <c r="N58" s="58"/>
      <c r="O58" s="55"/>
    </row>
    <row r="59" spans="1:15" x14ac:dyDescent="0.3">
      <c r="A59" s="80" t="s">
        <v>69</v>
      </c>
      <c r="B59" s="86" t="s">
        <v>7</v>
      </c>
      <c r="C59" s="87" t="s">
        <v>67</v>
      </c>
      <c r="D59" s="64">
        <v>0</v>
      </c>
      <c r="E59" s="65">
        <v>0</v>
      </c>
      <c r="F59" s="66">
        <v>0</v>
      </c>
      <c r="G59" s="85">
        <v>0</v>
      </c>
      <c r="H59" s="70" t="e">
        <f>+E60/D59*100</f>
        <v>#DIV/0!</v>
      </c>
      <c r="J59" s="58"/>
      <c r="K59" s="58"/>
      <c r="L59" s="58"/>
      <c r="M59" s="58"/>
      <c r="N59" s="58"/>
      <c r="O59" s="55"/>
    </row>
    <row r="60" spans="1:15" x14ac:dyDescent="0.3">
      <c r="A60" s="166" t="s">
        <v>70</v>
      </c>
      <c r="B60" s="167" t="s">
        <v>10</v>
      </c>
      <c r="C60" s="165" t="s">
        <v>15</v>
      </c>
      <c r="D60" s="143">
        <v>0</v>
      </c>
      <c r="E60" s="140">
        <v>0</v>
      </c>
      <c r="F60" s="141">
        <v>0</v>
      </c>
      <c r="G60" s="145">
        <v>0</v>
      </c>
      <c r="H60" s="146" t="e">
        <f>+E60/D60*100</f>
        <v>#DIV/0!</v>
      </c>
      <c r="J60" s="109"/>
      <c r="K60" s="59"/>
      <c r="L60" s="58"/>
      <c r="M60" s="58"/>
      <c r="N60" s="58"/>
      <c r="O60" s="55"/>
    </row>
    <row r="61" spans="1:15" x14ac:dyDescent="0.3">
      <c r="A61" s="80" t="s">
        <v>71</v>
      </c>
      <c r="B61" s="86" t="s">
        <v>10</v>
      </c>
      <c r="C61" s="87" t="s">
        <v>16</v>
      </c>
      <c r="D61" s="64">
        <f t="shared" ref="D61:D74" si="4">+E61+F61+G61</f>
        <v>0</v>
      </c>
      <c r="E61" s="65">
        <v>0</v>
      </c>
      <c r="F61" s="66">
        <v>0</v>
      </c>
      <c r="G61" s="85">
        <v>0</v>
      </c>
      <c r="H61" s="70" t="e">
        <f t="shared" ref="H61:H75" si="5">+E61/D61*100</f>
        <v>#DIV/0!</v>
      </c>
      <c r="J61" s="58"/>
      <c r="K61" s="58"/>
      <c r="L61" s="58"/>
      <c r="M61" s="58"/>
      <c r="N61" s="58"/>
      <c r="O61" s="55"/>
    </row>
    <row r="62" spans="1:15" x14ac:dyDescent="0.3">
      <c r="A62" s="80" t="s">
        <v>72</v>
      </c>
      <c r="B62" s="86" t="s">
        <v>10</v>
      </c>
      <c r="C62" s="87" t="s">
        <v>17</v>
      </c>
      <c r="D62" s="64">
        <f t="shared" si="4"/>
        <v>0</v>
      </c>
      <c r="E62" s="65">
        <v>0</v>
      </c>
      <c r="F62" s="66">
        <v>0</v>
      </c>
      <c r="G62" s="85">
        <v>0</v>
      </c>
      <c r="H62" s="70" t="e">
        <f t="shared" si="5"/>
        <v>#DIV/0!</v>
      </c>
      <c r="J62" s="58"/>
      <c r="K62" s="58"/>
      <c r="L62" s="58"/>
      <c r="M62" s="58"/>
      <c r="N62" s="58"/>
      <c r="O62" s="55"/>
    </row>
    <row r="63" spans="1:15" x14ac:dyDescent="0.3">
      <c r="A63" s="80"/>
      <c r="B63" s="86" t="s">
        <v>11</v>
      </c>
      <c r="C63" s="87" t="s">
        <v>18</v>
      </c>
      <c r="D63" s="64">
        <f t="shared" si="4"/>
        <v>0</v>
      </c>
      <c r="E63" s="65">
        <v>0</v>
      </c>
      <c r="F63" s="66">
        <v>0</v>
      </c>
      <c r="G63" s="85">
        <v>0</v>
      </c>
      <c r="H63" s="70" t="e">
        <f t="shared" si="5"/>
        <v>#DIV/0!</v>
      </c>
      <c r="J63" s="58"/>
      <c r="K63" s="58"/>
      <c r="L63" s="58"/>
      <c r="M63" s="58"/>
      <c r="N63" s="58"/>
      <c r="O63" s="55"/>
    </row>
    <row r="64" spans="1:15" x14ac:dyDescent="0.3">
      <c r="A64" s="80" t="s">
        <v>73</v>
      </c>
      <c r="B64" s="86" t="s">
        <v>11</v>
      </c>
      <c r="C64" s="87" t="s">
        <v>19</v>
      </c>
      <c r="D64" s="64">
        <f t="shared" si="4"/>
        <v>0</v>
      </c>
      <c r="E64" s="65">
        <v>0</v>
      </c>
      <c r="F64" s="66">
        <v>0</v>
      </c>
      <c r="G64" s="85">
        <v>0</v>
      </c>
      <c r="H64" s="70" t="e">
        <f t="shared" si="5"/>
        <v>#DIV/0!</v>
      </c>
      <c r="J64" s="58"/>
      <c r="K64" s="58"/>
      <c r="L64" s="58"/>
      <c r="M64" s="58"/>
      <c r="N64" s="58"/>
      <c r="O64" s="55"/>
    </row>
    <row r="65" spans="1:15" x14ac:dyDescent="0.3">
      <c r="A65" s="80" t="s">
        <v>74</v>
      </c>
      <c r="B65" s="86" t="s">
        <v>12</v>
      </c>
      <c r="C65" s="87" t="s">
        <v>20</v>
      </c>
      <c r="D65" s="64">
        <f t="shared" si="4"/>
        <v>428571.42999999993</v>
      </c>
      <c r="E65" s="65">
        <v>300000</v>
      </c>
      <c r="F65" s="66">
        <v>107142.85</v>
      </c>
      <c r="G65" s="85">
        <f>428571.43-E65-F65</f>
        <v>21428.579999999987</v>
      </c>
      <c r="H65" s="70">
        <f t="shared" si="5"/>
        <v>69.999999766666676</v>
      </c>
      <c r="J65" s="58"/>
      <c r="K65" s="58"/>
      <c r="L65" s="58"/>
      <c r="M65" s="58"/>
      <c r="N65" s="58"/>
      <c r="O65" s="55"/>
    </row>
    <row r="66" spans="1:15" x14ac:dyDescent="0.3">
      <c r="A66" s="80"/>
      <c r="B66" s="86" t="s">
        <v>12</v>
      </c>
      <c r="C66" s="87" t="s">
        <v>21</v>
      </c>
      <c r="D66" s="64">
        <f t="shared" si="4"/>
        <v>0</v>
      </c>
      <c r="E66" s="65">
        <v>0</v>
      </c>
      <c r="F66" s="66">
        <v>0</v>
      </c>
      <c r="G66" s="85">
        <v>0</v>
      </c>
      <c r="H66" s="70" t="e">
        <f t="shared" si="5"/>
        <v>#DIV/0!</v>
      </c>
      <c r="J66" s="58"/>
      <c r="K66" s="58"/>
      <c r="L66" s="58"/>
      <c r="M66" s="58"/>
      <c r="N66" s="58"/>
      <c r="O66" s="55"/>
    </row>
    <row r="67" spans="1:15" x14ac:dyDescent="0.3">
      <c r="A67" s="80" t="s">
        <v>75</v>
      </c>
      <c r="B67" s="86" t="s">
        <v>12</v>
      </c>
      <c r="C67" s="87" t="s">
        <v>22</v>
      </c>
      <c r="D67" s="64">
        <f t="shared" si="4"/>
        <v>0</v>
      </c>
      <c r="E67" s="65">
        <v>0</v>
      </c>
      <c r="F67" s="66">
        <v>0</v>
      </c>
      <c r="G67" s="85">
        <v>0</v>
      </c>
      <c r="H67" s="70" t="e">
        <f t="shared" si="5"/>
        <v>#DIV/0!</v>
      </c>
      <c r="J67" s="58"/>
      <c r="K67" s="58"/>
      <c r="L67" s="58"/>
      <c r="M67" s="58"/>
      <c r="N67" s="58"/>
      <c r="O67" s="55"/>
    </row>
    <row r="68" spans="1:15" x14ac:dyDescent="0.3">
      <c r="A68" s="80" t="s">
        <v>76</v>
      </c>
      <c r="B68" s="86" t="s">
        <v>12</v>
      </c>
      <c r="C68" s="87" t="s">
        <v>23</v>
      </c>
      <c r="D68" s="64">
        <f t="shared" si="4"/>
        <v>0</v>
      </c>
      <c r="E68" s="65">
        <v>0</v>
      </c>
      <c r="F68" s="66">
        <v>0</v>
      </c>
      <c r="G68" s="85">
        <v>0</v>
      </c>
      <c r="H68" s="70" t="e">
        <f t="shared" si="5"/>
        <v>#DIV/0!</v>
      </c>
      <c r="J68" s="55"/>
      <c r="K68" s="55"/>
      <c r="L68" s="55"/>
      <c r="M68" s="55"/>
      <c r="N68" s="55"/>
      <c r="O68" s="55"/>
    </row>
    <row r="69" spans="1:15" x14ac:dyDescent="0.3">
      <c r="A69" s="80" t="s">
        <v>77</v>
      </c>
      <c r="B69" s="86" t="s">
        <v>13</v>
      </c>
      <c r="C69" s="87" t="s">
        <v>65</v>
      </c>
      <c r="D69" s="64">
        <f t="shared" si="4"/>
        <v>0</v>
      </c>
      <c r="E69" s="65">
        <v>0</v>
      </c>
      <c r="F69" s="66">
        <v>0</v>
      </c>
      <c r="G69" s="85">
        <v>0</v>
      </c>
      <c r="H69" s="70" t="e">
        <f t="shared" si="5"/>
        <v>#DIV/0!</v>
      </c>
      <c r="J69" s="55"/>
      <c r="K69" s="55"/>
      <c r="L69" s="55"/>
      <c r="M69" s="55"/>
      <c r="N69" s="55"/>
      <c r="O69" s="55"/>
    </row>
    <row r="70" spans="1:15" x14ac:dyDescent="0.3">
      <c r="A70" s="88" t="s">
        <v>78</v>
      </c>
      <c r="B70" s="86" t="s">
        <v>13</v>
      </c>
      <c r="C70" s="87" t="s">
        <v>25</v>
      </c>
      <c r="D70" s="89">
        <f t="shared" si="4"/>
        <v>0</v>
      </c>
      <c r="E70" s="65">
        <v>0</v>
      </c>
      <c r="F70" s="66">
        <v>0</v>
      </c>
      <c r="G70" s="85">
        <v>0</v>
      </c>
      <c r="H70" s="70" t="e">
        <f t="shared" si="5"/>
        <v>#DIV/0!</v>
      </c>
      <c r="J70" s="55"/>
      <c r="K70" s="55"/>
      <c r="L70" s="55"/>
      <c r="M70" s="55"/>
      <c r="N70" s="55"/>
      <c r="O70" s="55"/>
    </row>
    <row r="71" spans="1:15" x14ac:dyDescent="0.3">
      <c r="A71" s="88"/>
      <c r="B71" s="86" t="s">
        <v>13</v>
      </c>
      <c r="C71" s="87" t="s">
        <v>54</v>
      </c>
      <c r="D71" s="89">
        <f t="shared" si="4"/>
        <v>0</v>
      </c>
      <c r="E71" s="65">
        <v>0</v>
      </c>
      <c r="F71" s="66">
        <v>0</v>
      </c>
      <c r="G71" s="85">
        <v>0</v>
      </c>
      <c r="H71" s="70" t="e">
        <f t="shared" si="5"/>
        <v>#DIV/0!</v>
      </c>
      <c r="J71" s="55"/>
      <c r="K71" s="55"/>
      <c r="L71" s="55"/>
      <c r="M71" s="55"/>
      <c r="N71" s="55"/>
      <c r="O71" s="55"/>
    </row>
    <row r="72" spans="1:15" x14ac:dyDescent="0.3">
      <c r="A72" s="88" t="s">
        <v>79</v>
      </c>
      <c r="B72" s="86" t="s">
        <v>13</v>
      </c>
      <c r="C72" s="87" t="s">
        <v>26</v>
      </c>
      <c r="D72" s="89">
        <f t="shared" si="4"/>
        <v>0</v>
      </c>
      <c r="E72" s="65">
        <v>0</v>
      </c>
      <c r="F72" s="66">
        <v>0</v>
      </c>
      <c r="G72" s="85">
        <v>0</v>
      </c>
      <c r="H72" s="70" t="e">
        <f t="shared" si="5"/>
        <v>#DIV/0!</v>
      </c>
      <c r="J72" s="55"/>
      <c r="K72" s="55"/>
      <c r="L72" s="55"/>
      <c r="M72" s="55"/>
      <c r="N72" s="55"/>
      <c r="O72" s="55"/>
    </row>
    <row r="73" spans="1:15" x14ac:dyDescent="0.3">
      <c r="A73" s="88" t="s">
        <v>80</v>
      </c>
      <c r="B73" s="86" t="s">
        <v>13</v>
      </c>
      <c r="C73" s="87" t="s">
        <v>27</v>
      </c>
      <c r="D73" s="89">
        <f t="shared" si="4"/>
        <v>0</v>
      </c>
      <c r="E73" s="65">
        <v>0</v>
      </c>
      <c r="F73" s="66">
        <v>0</v>
      </c>
      <c r="G73" s="85">
        <v>0</v>
      </c>
      <c r="H73" s="70" t="e">
        <f t="shared" si="5"/>
        <v>#DIV/0!</v>
      </c>
      <c r="J73" s="55"/>
      <c r="K73" s="55"/>
      <c r="L73" s="55"/>
      <c r="M73" s="55"/>
      <c r="N73" s="55"/>
      <c r="O73" s="55"/>
    </row>
    <row r="74" spans="1:15" ht="15" thickBot="1" x14ac:dyDescent="0.35">
      <c r="A74" s="90" t="s">
        <v>81</v>
      </c>
      <c r="B74" s="91" t="s">
        <v>13</v>
      </c>
      <c r="C74" s="92" t="s">
        <v>28</v>
      </c>
      <c r="D74" s="62">
        <f t="shared" si="4"/>
        <v>0</v>
      </c>
      <c r="E74" s="93">
        <v>0</v>
      </c>
      <c r="F74" s="94">
        <v>0</v>
      </c>
      <c r="G74" s="85">
        <v>0</v>
      </c>
      <c r="H74" s="95" t="e">
        <f t="shared" si="5"/>
        <v>#DIV/0!</v>
      </c>
      <c r="J74" s="55"/>
      <c r="K74" s="55"/>
      <c r="L74" s="55"/>
      <c r="M74" s="55"/>
      <c r="N74" s="55"/>
      <c r="O74" s="55"/>
    </row>
    <row r="75" spans="1:15" ht="15" thickBot="1" x14ac:dyDescent="0.35">
      <c r="A75" s="221" t="s">
        <v>3</v>
      </c>
      <c r="B75" s="222"/>
      <c r="C75" s="222"/>
      <c r="D75" s="164">
        <f>SUM(D58:D74)</f>
        <v>428571.42999999993</v>
      </c>
      <c r="E75" s="170">
        <f>SUM(E59:E74)</f>
        <v>300000</v>
      </c>
      <c r="F75" s="171">
        <f>SUM(F58:F74)</f>
        <v>107142.85</v>
      </c>
      <c r="G75" s="164">
        <f>SUM(G58:G74)</f>
        <v>21428.579999999987</v>
      </c>
      <c r="H75" s="69">
        <f t="shared" si="5"/>
        <v>69.999999766666676</v>
      </c>
      <c r="J75" s="55"/>
      <c r="K75" s="55"/>
      <c r="L75" s="55"/>
      <c r="M75" s="55"/>
      <c r="N75" s="55"/>
      <c r="O75" s="55"/>
    </row>
    <row r="76" spans="1:15" ht="15" thickBot="1" x14ac:dyDescent="0.35">
      <c r="A76" s="96"/>
      <c r="B76" s="96"/>
      <c r="C76" s="96"/>
      <c r="D76" s="122"/>
      <c r="E76" s="248" t="s">
        <v>63</v>
      </c>
      <c r="F76" s="224"/>
      <c r="G76" s="225"/>
      <c r="H76" s="176">
        <f>+E77/$E$250*100</f>
        <v>3.7998902722633586E-2</v>
      </c>
      <c r="J76" s="55"/>
      <c r="K76" s="55"/>
      <c r="L76" s="55"/>
      <c r="M76" s="55"/>
      <c r="N76" s="55"/>
      <c r="O76" s="55"/>
    </row>
    <row r="77" spans="1:15" ht="15" thickBot="1" x14ac:dyDescent="0.35">
      <c r="A77" s="96"/>
      <c r="B77" s="96"/>
      <c r="C77" s="246" t="s">
        <v>66</v>
      </c>
      <c r="D77" s="247"/>
      <c r="E77" s="175">
        <f>+E52+E75</f>
        <v>300000</v>
      </c>
      <c r="F77" s="122"/>
      <c r="G77" s="122"/>
      <c r="H77" s="96"/>
      <c r="J77" s="55"/>
      <c r="K77" s="55"/>
      <c r="L77" s="55"/>
      <c r="M77" s="55"/>
      <c r="N77" s="55"/>
      <c r="O77" s="55"/>
    </row>
    <row r="78" spans="1:15" x14ac:dyDescent="0.3">
      <c r="A78" s="96"/>
      <c r="B78" s="96"/>
      <c r="C78" s="96"/>
      <c r="D78" s="122"/>
      <c r="E78" s="122"/>
      <c r="F78" s="122"/>
      <c r="G78" s="122"/>
      <c r="H78" s="96"/>
      <c r="J78" s="55"/>
      <c r="K78" s="55"/>
      <c r="L78" s="55"/>
      <c r="M78" s="55"/>
      <c r="N78" s="55"/>
      <c r="O78" s="55"/>
    </row>
    <row r="79" spans="1:15" ht="15" thickBot="1" x14ac:dyDescent="0.35">
      <c r="A79" s="101"/>
      <c r="B79" s="101"/>
      <c r="C79" s="101"/>
      <c r="D79" s="123"/>
      <c r="E79" s="124"/>
      <c r="F79" s="124"/>
      <c r="G79" s="124"/>
      <c r="H79" s="102"/>
      <c r="I79" s="24"/>
      <c r="J79" s="55"/>
      <c r="K79" s="55"/>
      <c r="L79" s="55"/>
      <c r="M79" s="55"/>
      <c r="N79" s="55"/>
      <c r="O79" s="55"/>
    </row>
    <row r="80" spans="1:15" ht="17.25" customHeight="1" thickBot="1" x14ac:dyDescent="0.35">
      <c r="A80" s="233" t="s">
        <v>32</v>
      </c>
      <c r="B80" s="234"/>
      <c r="C80" s="234"/>
      <c r="D80" s="234"/>
      <c r="E80" s="234"/>
      <c r="F80" s="234"/>
      <c r="G80" s="234"/>
      <c r="H80" s="235"/>
      <c r="J80" s="55"/>
      <c r="K80" s="55"/>
      <c r="L80" s="55"/>
      <c r="M80" s="55"/>
      <c r="N80" s="55"/>
      <c r="O80" s="55"/>
    </row>
    <row r="81" spans="1:15" s="6" customFormat="1" ht="18" customHeight="1" x14ac:dyDescent="0.3">
      <c r="A81" s="219" t="s">
        <v>8</v>
      </c>
      <c r="B81" s="236" t="s">
        <v>9</v>
      </c>
      <c r="C81" s="238" t="s">
        <v>56</v>
      </c>
      <c r="D81" s="240" t="s">
        <v>4</v>
      </c>
      <c r="E81" s="242" t="s">
        <v>0</v>
      </c>
      <c r="F81" s="243"/>
      <c r="G81" s="244" t="s">
        <v>2</v>
      </c>
      <c r="H81" s="219" t="s">
        <v>5</v>
      </c>
      <c r="J81" s="56"/>
      <c r="K81" s="56"/>
      <c r="L81" s="56"/>
      <c r="M81" s="56"/>
      <c r="N81" s="56"/>
      <c r="O81" s="56"/>
    </row>
    <row r="82" spans="1:15" s="6" customFormat="1" ht="48" customHeight="1" thickBot="1" x14ac:dyDescent="0.35">
      <c r="A82" s="220"/>
      <c r="B82" s="237"/>
      <c r="C82" s="239"/>
      <c r="D82" s="241"/>
      <c r="E82" s="125" t="s">
        <v>1</v>
      </c>
      <c r="F82" s="126" t="s">
        <v>14</v>
      </c>
      <c r="G82" s="245"/>
      <c r="H82" s="220"/>
      <c r="J82" s="56"/>
      <c r="K82" s="56"/>
      <c r="L82" s="56"/>
      <c r="M82" s="56"/>
      <c r="N82" s="56"/>
      <c r="O82" s="56"/>
    </row>
    <row r="83" spans="1:15" x14ac:dyDescent="0.3">
      <c r="A83" s="103"/>
      <c r="B83" s="81" t="s">
        <v>6</v>
      </c>
      <c r="C83" s="82" t="s">
        <v>24</v>
      </c>
      <c r="D83" s="64">
        <f>+E83+F83+G83</f>
        <v>0</v>
      </c>
      <c r="E83" s="83">
        <v>0</v>
      </c>
      <c r="F83" s="84">
        <v>0</v>
      </c>
      <c r="G83" s="85">
        <v>0</v>
      </c>
      <c r="H83" s="70" t="e">
        <f>+E83/D83*100</f>
        <v>#DIV/0!</v>
      </c>
      <c r="J83" s="55"/>
      <c r="K83" s="55"/>
      <c r="L83" s="55"/>
      <c r="M83" s="55"/>
      <c r="N83" s="55"/>
      <c r="O83" s="55"/>
    </row>
    <row r="84" spans="1:15" x14ac:dyDescent="0.3">
      <c r="A84" s="80" t="s">
        <v>69</v>
      </c>
      <c r="B84" s="86" t="s">
        <v>7</v>
      </c>
      <c r="C84" s="87" t="s">
        <v>67</v>
      </c>
      <c r="D84" s="64">
        <f>+E84+F84+G84</f>
        <v>0</v>
      </c>
      <c r="E84" s="65">
        <v>0</v>
      </c>
      <c r="F84" s="66">
        <v>0</v>
      </c>
      <c r="G84" s="85">
        <v>0</v>
      </c>
      <c r="H84" s="70" t="e">
        <f t="shared" ref="H84:H100" si="6">+E84/D84*100</f>
        <v>#DIV/0!</v>
      </c>
      <c r="J84" s="55"/>
      <c r="K84" s="55"/>
      <c r="L84" s="55"/>
      <c r="M84" s="55"/>
      <c r="N84" s="55"/>
      <c r="O84" s="55"/>
    </row>
    <row r="85" spans="1:15" x14ac:dyDescent="0.3">
      <c r="A85" s="166" t="s">
        <v>70</v>
      </c>
      <c r="B85" s="167" t="s">
        <v>10</v>
      </c>
      <c r="C85" s="165" t="s">
        <v>15</v>
      </c>
      <c r="D85" s="143">
        <v>0</v>
      </c>
      <c r="E85" s="140">
        <v>0</v>
      </c>
      <c r="F85" s="141">
        <v>0</v>
      </c>
      <c r="G85" s="145">
        <v>0</v>
      </c>
      <c r="H85" s="146" t="e">
        <f t="shared" si="6"/>
        <v>#DIV/0!</v>
      </c>
      <c r="J85" s="109"/>
      <c r="K85" s="55"/>
      <c r="L85" s="55"/>
      <c r="M85" s="55"/>
      <c r="N85" s="55"/>
      <c r="O85" s="55"/>
    </row>
    <row r="86" spans="1:15" x14ac:dyDescent="0.3">
      <c r="A86" s="166" t="s">
        <v>71</v>
      </c>
      <c r="B86" s="167" t="s">
        <v>10</v>
      </c>
      <c r="C86" s="165" t="s">
        <v>16</v>
      </c>
      <c r="D86" s="143">
        <f t="shared" ref="D86:D99" si="7">+E86+F86+G86</f>
        <v>21338260.43</v>
      </c>
      <c r="E86" s="205">
        <v>14936782.300000001</v>
      </c>
      <c r="F86" s="206">
        <v>4267652.09</v>
      </c>
      <c r="G86" s="145">
        <v>2133826.04</v>
      </c>
      <c r="H86" s="70">
        <f t="shared" si="6"/>
        <v>69.999999995313587</v>
      </c>
      <c r="J86" s="55"/>
      <c r="K86" s="55"/>
      <c r="L86" s="55"/>
      <c r="M86" s="55"/>
      <c r="N86" s="55"/>
      <c r="O86" s="55"/>
    </row>
    <row r="87" spans="1:15" x14ac:dyDescent="0.3">
      <c r="A87" s="148" t="s">
        <v>72</v>
      </c>
      <c r="B87" s="149" t="s">
        <v>10</v>
      </c>
      <c r="C87" s="150" t="s">
        <v>17</v>
      </c>
      <c r="D87" s="64">
        <f t="shared" si="7"/>
        <v>0</v>
      </c>
      <c r="E87" s="139">
        <v>0</v>
      </c>
      <c r="F87" s="151">
        <v>0</v>
      </c>
      <c r="G87" s="152">
        <v>0</v>
      </c>
      <c r="H87" s="70" t="e">
        <f t="shared" si="6"/>
        <v>#DIV/0!</v>
      </c>
      <c r="J87" s="55"/>
      <c r="K87" s="55"/>
      <c r="L87" s="55"/>
      <c r="M87" s="55"/>
      <c r="N87" s="55"/>
      <c r="O87" s="55"/>
    </row>
    <row r="88" spans="1:15" x14ac:dyDescent="0.3">
      <c r="A88" s="80"/>
      <c r="B88" s="86" t="s">
        <v>11</v>
      </c>
      <c r="C88" s="87" t="s">
        <v>18</v>
      </c>
      <c r="D88" s="64">
        <f t="shared" si="7"/>
        <v>0</v>
      </c>
      <c r="E88" s="65">
        <v>0</v>
      </c>
      <c r="F88" s="66">
        <v>0</v>
      </c>
      <c r="G88" s="85">
        <v>0</v>
      </c>
      <c r="H88" s="70" t="e">
        <f t="shared" si="6"/>
        <v>#DIV/0!</v>
      </c>
      <c r="J88" s="55"/>
      <c r="K88" s="55"/>
      <c r="L88" s="55"/>
      <c r="M88" s="55"/>
      <c r="N88" s="55"/>
      <c r="O88" s="55"/>
    </row>
    <row r="89" spans="1:15" x14ac:dyDescent="0.3">
      <c r="A89" s="80" t="s">
        <v>73</v>
      </c>
      <c r="B89" s="86" t="s">
        <v>11</v>
      </c>
      <c r="C89" s="87" t="s">
        <v>19</v>
      </c>
      <c r="D89" s="64">
        <f t="shared" si="7"/>
        <v>1428571.4300000002</v>
      </c>
      <c r="E89" s="65">
        <v>1000000</v>
      </c>
      <c r="F89" s="66">
        <v>357142.85</v>
      </c>
      <c r="G89" s="85">
        <v>71428.579999999958</v>
      </c>
      <c r="H89" s="70">
        <f t="shared" si="6"/>
        <v>69.999999929999987</v>
      </c>
      <c r="J89" s="55"/>
      <c r="K89" s="55"/>
      <c r="L89" s="55"/>
      <c r="M89" s="55"/>
      <c r="N89" s="55"/>
      <c r="O89" s="55"/>
    </row>
    <row r="90" spans="1:15" x14ac:dyDescent="0.3">
      <c r="A90" s="80" t="s">
        <v>74</v>
      </c>
      <c r="B90" s="86" t="s">
        <v>12</v>
      </c>
      <c r="C90" s="87" t="s">
        <v>20</v>
      </c>
      <c r="D90" s="64">
        <f t="shared" si="7"/>
        <v>4285714.29</v>
      </c>
      <c r="E90" s="65">
        <v>3000000</v>
      </c>
      <c r="F90" s="66">
        <v>1071428.57</v>
      </c>
      <c r="G90" s="85">
        <v>214285.71999999997</v>
      </c>
      <c r="H90" s="70">
        <f t="shared" si="6"/>
        <v>69.999999930000001</v>
      </c>
      <c r="J90" s="55"/>
      <c r="K90" s="55"/>
      <c r="L90" s="55"/>
      <c r="M90" s="55"/>
      <c r="N90" s="55"/>
      <c r="O90" s="55"/>
    </row>
    <row r="91" spans="1:15" x14ac:dyDescent="0.3">
      <c r="A91" s="80"/>
      <c r="B91" s="86" t="s">
        <v>12</v>
      </c>
      <c r="C91" s="87" t="s">
        <v>21</v>
      </c>
      <c r="D91" s="64">
        <f t="shared" si="7"/>
        <v>0</v>
      </c>
      <c r="E91" s="65">
        <v>0</v>
      </c>
      <c r="F91" s="66">
        <v>0</v>
      </c>
      <c r="G91" s="85">
        <v>0</v>
      </c>
      <c r="H91" s="70" t="e">
        <f t="shared" si="6"/>
        <v>#DIV/0!</v>
      </c>
      <c r="J91" s="55"/>
      <c r="K91" s="55"/>
      <c r="L91" s="55"/>
      <c r="M91" s="55"/>
      <c r="N91" s="55"/>
      <c r="O91" s="55"/>
    </row>
    <row r="92" spans="1:15" x14ac:dyDescent="0.3">
      <c r="A92" s="80" t="s">
        <v>75</v>
      </c>
      <c r="B92" s="86" t="s">
        <v>12</v>
      </c>
      <c r="C92" s="87" t="s">
        <v>22</v>
      </c>
      <c r="D92" s="64">
        <f t="shared" si="7"/>
        <v>0</v>
      </c>
      <c r="E92" s="65">
        <v>0</v>
      </c>
      <c r="F92" s="66">
        <v>0</v>
      </c>
      <c r="G92" s="85">
        <v>0</v>
      </c>
      <c r="H92" s="70" t="e">
        <f t="shared" si="6"/>
        <v>#DIV/0!</v>
      </c>
      <c r="J92" s="55"/>
      <c r="K92" s="55"/>
      <c r="L92" s="55"/>
      <c r="M92" s="55"/>
      <c r="N92" s="55"/>
      <c r="O92" s="55"/>
    </row>
    <row r="93" spans="1:15" x14ac:dyDescent="0.3">
      <c r="A93" s="80" t="s">
        <v>76</v>
      </c>
      <c r="B93" s="86" t="s">
        <v>12</v>
      </c>
      <c r="C93" s="87" t="s">
        <v>23</v>
      </c>
      <c r="D93" s="64">
        <f t="shared" si="7"/>
        <v>714285.72</v>
      </c>
      <c r="E93" s="65">
        <v>500000</v>
      </c>
      <c r="F93" s="66">
        <v>178571.43</v>
      </c>
      <c r="G93" s="85">
        <v>35714.289999999979</v>
      </c>
      <c r="H93" s="70">
        <f t="shared" si="6"/>
        <v>69.999999440000011</v>
      </c>
      <c r="J93" s="55"/>
      <c r="K93" s="55"/>
      <c r="L93" s="55"/>
      <c r="M93" s="55"/>
      <c r="N93" s="55"/>
      <c r="O93" s="55"/>
    </row>
    <row r="94" spans="1:15" x14ac:dyDescent="0.3">
      <c r="A94" s="80" t="s">
        <v>77</v>
      </c>
      <c r="B94" s="86" t="s">
        <v>13</v>
      </c>
      <c r="C94" s="87" t="s">
        <v>65</v>
      </c>
      <c r="D94" s="64">
        <f t="shared" si="7"/>
        <v>0</v>
      </c>
      <c r="E94" s="65">
        <v>0</v>
      </c>
      <c r="F94" s="66">
        <v>0</v>
      </c>
      <c r="G94" s="85">
        <v>0</v>
      </c>
      <c r="H94" s="70" t="e">
        <f t="shared" si="6"/>
        <v>#DIV/0!</v>
      </c>
      <c r="J94" s="55"/>
      <c r="K94" s="55"/>
      <c r="L94" s="55"/>
      <c r="M94" s="55"/>
      <c r="N94" s="55"/>
      <c r="O94" s="55"/>
    </row>
    <row r="95" spans="1:15" x14ac:dyDescent="0.3">
      <c r="A95" s="88" t="s">
        <v>78</v>
      </c>
      <c r="B95" s="86" t="s">
        <v>13</v>
      </c>
      <c r="C95" s="87" t="s">
        <v>25</v>
      </c>
      <c r="D95" s="89">
        <f t="shared" si="7"/>
        <v>8571428.5800000001</v>
      </c>
      <c r="E95" s="65">
        <v>6000000</v>
      </c>
      <c r="F95" s="66">
        <v>1285714.28</v>
      </c>
      <c r="G95" s="85">
        <v>1285714.3</v>
      </c>
      <c r="H95" s="70">
        <f t="shared" si="6"/>
        <v>69.999999930000001</v>
      </c>
      <c r="J95" s="55"/>
      <c r="K95" s="55"/>
      <c r="L95" s="55"/>
      <c r="M95" s="55"/>
      <c r="N95" s="55"/>
      <c r="O95" s="55"/>
    </row>
    <row r="96" spans="1:15" x14ac:dyDescent="0.3">
      <c r="A96" s="88"/>
      <c r="B96" s="86" t="s">
        <v>13</v>
      </c>
      <c r="C96" s="87" t="s">
        <v>54</v>
      </c>
      <c r="D96" s="64">
        <f t="shared" si="7"/>
        <v>0</v>
      </c>
      <c r="E96" s="65">
        <v>0</v>
      </c>
      <c r="F96" s="66">
        <v>0</v>
      </c>
      <c r="G96" s="85">
        <v>0</v>
      </c>
      <c r="H96" s="70" t="e">
        <f t="shared" si="6"/>
        <v>#DIV/0!</v>
      </c>
      <c r="J96" s="55"/>
      <c r="K96" s="55"/>
      <c r="L96" s="55"/>
      <c r="M96" s="55"/>
      <c r="N96" s="55"/>
      <c r="O96" s="55"/>
    </row>
    <row r="97" spans="1:15" x14ac:dyDescent="0.3">
      <c r="A97" s="88" t="s">
        <v>79</v>
      </c>
      <c r="B97" s="86" t="s">
        <v>13</v>
      </c>
      <c r="C97" s="87" t="s">
        <v>26</v>
      </c>
      <c r="D97" s="64">
        <f>+E97+F97+G97</f>
        <v>0</v>
      </c>
      <c r="E97" s="65">
        <v>0</v>
      </c>
      <c r="F97" s="66">
        <v>0</v>
      </c>
      <c r="G97" s="85">
        <v>0</v>
      </c>
      <c r="H97" s="70" t="e">
        <f t="shared" si="6"/>
        <v>#DIV/0!</v>
      </c>
      <c r="J97" s="55"/>
      <c r="K97" s="55"/>
      <c r="L97" s="55"/>
      <c r="M97" s="55"/>
      <c r="N97" s="55"/>
      <c r="O97" s="55"/>
    </row>
    <row r="98" spans="1:15" x14ac:dyDescent="0.3">
      <c r="A98" s="88" t="s">
        <v>80</v>
      </c>
      <c r="B98" s="86" t="s">
        <v>13</v>
      </c>
      <c r="C98" s="87" t="s">
        <v>27</v>
      </c>
      <c r="D98" s="64">
        <f>+E98+F98+G98</f>
        <v>0</v>
      </c>
      <c r="E98" s="65">
        <v>0</v>
      </c>
      <c r="F98" s="66">
        <v>0</v>
      </c>
      <c r="G98" s="85">
        <v>0</v>
      </c>
      <c r="H98" s="70" t="e">
        <f t="shared" si="6"/>
        <v>#DIV/0!</v>
      </c>
      <c r="J98" s="55"/>
      <c r="K98" s="55"/>
      <c r="L98" s="55"/>
      <c r="M98" s="55"/>
      <c r="N98" s="55"/>
      <c r="O98" s="55"/>
    </row>
    <row r="99" spans="1:15" ht="15" thickBot="1" x14ac:dyDescent="0.35">
      <c r="A99" s="90" t="s">
        <v>81</v>
      </c>
      <c r="B99" s="91" t="s">
        <v>13</v>
      </c>
      <c r="C99" s="92" t="s">
        <v>28</v>
      </c>
      <c r="D99" s="62">
        <f t="shared" si="7"/>
        <v>4285714.29</v>
      </c>
      <c r="E99" s="93">
        <v>3000000</v>
      </c>
      <c r="F99" s="94">
        <v>642857.14</v>
      </c>
      <c r="G99" s="127">
        <v>642857.15</v>
      </c>
      <c r="H99" s="95">
        <f t="shared" si="6"/>
        <v>69.999999930000001</v>
      </c>
      <c r="J99" s="55"/>
      <c r="K99" s="55"/>
      <c r="L99" s="55"/>
      <c r="M99" s="55"/>
      <c r="N99" s="55"/>
      <c r="O99" s="55"/>
    </row>
    <row r="100" spans="1:15" ht="15" thickBot="1" x14ac:dyDescent="0.35">
      <c r="A100" s="221" t="s">
        <v>3</v>
      </c>
      <c r="B100" s="222"/>
      <c r="C100" s="222"/>
      <c r="D100" s="169">
        <f>SUM(D83:D99)</f>
        <v>40623974.739999995</v>
      </c>
      <c r="E100" s="173">
        <f>SUM(E83:E99)</f>
        <v>28436782.300000001</v>
      </c>
      <c r="F100" s="163">
        <f>SUM(F83:F99)</f>
        <v>7803366.3599999994</v>
      </c>
      <c r="G100" s="174">
        <f>SUM(G83:G99)</f>
        <v>4383826.08</v>
      </c>
      <c r="H100" s="63">
        <f t="shared" si="6"/>
        <v>69.999999955691209</v>
      </c>
      <c r="J100" s="55"/>
      <c r="K100" s="55"/>
      <c r="L100" s="55"/>
      <c r="M100" s="55"/>
      <c r="N100" s="55"/>
      <c r="O100" s="55"/>
    </row>
    <row r="101" spans="1:15" ht="15" thickBot="1" x14ac:dyDescent="0.35">
      <c r="A101" s="96"/>
      <c r="B101" s="96"/>
      <c r="C101" s="96"/>
      <c r="D101" s="122"/>
      <c r="E101" s="249" t="s">
        <v>63</v>
      </c>
      <c r="F101" s="250"/>
      <c r="G101" s="251"/>
      <c r="H101" s="176">
        <f>+E102/$E$250*100</f>
        <v>3.6398873172639954</v>
      </c>
      <c r="J101" s="55"/>
      <c r="K101" s="55"/>
      <c r="L101" s="55"/>
      <c r="M101" s="55"/>
      <c r="N101" s="55"/>
      <c r="O101" s="55"/>
    </row>
    <row r="102" spans="1:15" ht="15" thickBot="1" x14ac:dyDescent="0.35">
      <c r="A102" s="96"/>
      <c r="B102" s="96"/>
      <c r="C102" s="246" t="s">
        <v>66</v>
      </c>
      <c r="D102" s="247"/>
      <c r="E102" s="175">
        <f>+E77+E100</f>
        <v>28736782.300000001</v>
      </c>
      <c r="F102" s="122"/>
      <c r="G102" s="122"/>
      <c r="H102" s="96"/>
      <c r="J102" s="55"/>
      <c r="K102" s="55"/>
      <c r="L102" s="55"/>
      <c r="M102" s="55"/>
      <c r="N102" s="55"/>
      <c r="O102" s="55"/>
    </row>
    <row r="103" spans="1:15" x14ac:dyDescent="0.3">
      <c r="A103" s="96"/>
      <c r="B103" s="96"/>
      <c r="C103" s="96"/>
      <c r="D103" s="122"/>
      <c r="E103" s="122"/>
      <c r="F103" s="122"/>
      <c r="G103" s="122"/>
      <c r="H103" s="96"/>
      <c r="J103" s="55"/>
      <c r="K103" s="55"/>
      <c r="L103" s="55"/>
      <c r="M103" s="55"/>
      <c r="N103" s="55"/>
      <c r="O103" s="55"/>
    </row>
    <row r="104" spans="1:15" ht="15" thickBot="1" x14ac:dyDescent="0.35">
      <c r="A104" s="101"/>
      <c r="B104" s="101"/>
      <c r="C104" s="101"/>
      <c r="D104" s="123"/>
      <c r="E104" s="124"/>
      <c r="F104" s="124"/>
      <c r="G104" s="124"/>
      <c r="H104" s="102"/>
      <c r="I104" s="24"/>
      <c r="J104" s="55"/>
      <c r="K104" s="55"/>
      <c r="L104" s="55"/>
      <c r="M104" s="55"/>
      <c r="N104" s="55"/>
      <c r="O104" s="55"/>
    </row>
    <row r="105" spans="1:15" ht="17.25" customHeight="1" thickBot="1" x14ac:dyDescent="0.35">
      <c r="A105" s="233" t="s">
        <v>33</v>
      </c>
      <c r="B105" s="234"/>
      <c r="C105" s="234"/>
      <c r="D105" s="234"/>
      <c r="E105" s="234"/>
      <c r="F105" s="234"/>
      <c r="G105" s="234"/>
      <c r="H105" s="235"/>
      <c r="J105" s="55"/>
      <c r="K105" s="55"/>
      <c r="L105" s="55"/>
      <c r="M105" s="55"/>
      <c r="N105" s="55"/>
      <c r="O105" s="55"/>
    </row>
    <row r="106" spans="1:15" s="6" customFormat="1" ht="16.95" customHeight="1" x14ac:dyDescent="0.3">
      <c r="A106" s="219" t="s">
        <v>8</v>
      </c>
      <c r="B106" s="236" t="s">
        <v>9</v>
      </c>
      <c r="C106" s="238" t="s">
        <v>56</v>
      </c>
      <c r="D106" s="240" t="s">
        <v>4</v>
      </c>
      <c r="E106" s="242" t="s">
        <v>0</v>
      </c>
      <c r="F106" s="243"/>
      <c r="G106" s="244" t="s">
        <v>2</v>
      </c>
      <c r="H106" s="219" t="s">
        <v>5</v>
      </c>
      <c r="J106" s="56"/>
      <c r="K106" s="56"/>
      <c r="L106" s="56"/>
      <c r="M106" s="56"/>
      <c r="N106" s="56"/>
      <c r="O106" s="56"/>
    </row>
    <row r="107" spans="1:15" s="6" customFormat="1" ht="51.75" customHeight="1" thickBot="1" x14ac:dyDescent="0.35">
      <c r="A107" s="220"/>
      <c r="B107" s="237"/>
      <c r="C107" s="239"/>
      <c r="D107" s="241"/>
      <c r="E107" s="125" t="s">
        <v>1</v>
      </c>
      <c r="F107" s="126" t="s">
        <v>14</v>
      </c>
      <c r="G107" s="252"/>
      <c r="H107" s="220"/>
      <c r="J107" s="56"/>
      <c r="K107" s="56"/>
      <c r="L107" s="56"/>
      <c r="M107" s="56"/>
      <c r="N107" s="56"/>
      <c r="O107" s="56"/>
    </row>
    <row r="108" spans="1:15" x14ac:dyDescent="0.3">
      <c r="A108" s="103"/>
      <c r="B108" s="81" t="s">
        <v>6</v>
      </c>
      <c r="C108" s="82" t="s">
        <v>24</v>
      </c>
      <c r="D108" s="64">
        <f>+E108+F108+G108</f>
        <v>0</v>
      </c>
      <c r="E108" s="83">
        <v>0</v>
      </c>
      <c r="F108" s="84">
        <v>0</v>
      </c>
      <c r="G108" s="111">
        <v>0</v>
      </c>
      <c r="H108" s="105" t="e">
        <f>+E108/D108*100</f>
        <v>#DIV/0!</v>
      </c>
      <c r="J108" s="55"/>
      <c r="K108" s="55"/>
      <c r="L108" s="55"/>
      <c r="M108" s="55"/>
      <c r="N108" s="55"/>
      <c r="O108" s="55"/>
    </row>
    <row r="109" spans="1:15" x14ac:dyDescent="0.3">
      <c r="A109" s="80" t="s">
        <v>69</v>
      </c>
      <c r="B109" s="86" t="s">
        <v>7</v>
      </c>
      <c r="C109" s="87" t="s">
        <v>67</v>
      </c>
      <c r="D109" s="64">
        <f>+E109+F109+G109</f>
        <v>0</v>
      </c>
      <c r="E109" s="65">
        <v>0</v>
      </c>
      <c r="F109" s="66">
        <v>0</v>
      </c>
      <c r="G109" s="112">
        <v>0</v>
      </c>
      <c r="H109" s="105" t="e">
        <f t="shared" ref="H109:H125" si="8">+E109/D109*100</f>
        <v>#DIV/0!</v>
      </c>
      <c r="J109" s="55"/>
      <c r="K109" s="55"/>
      <c r="L109" s="55"/>
      <c r="M109" s="55"/>
      <c r="N109" s="55"/>
      <c r="O109" s="55"/>
    </row>
    <row r="110" spans="1:15" x14ac:dyDescent="0.3">
      <c r="A110" s="166" t="s">
        <v>70</v>
      </c>
      <c r="B110" s="167" t="s">
        <v>10</v>
      </c>
      <c r="C110" s="165" t="s">
        <v>15</v>
      </c>
      <c r="D110" s="143">
        <f t="shared" ref="D110:D124" si="9">+E110+F110+G110</f>
        <v>17903633.039999999</v>
      </c>
      <c r="E110" s="140">
        <v>12532543.130000001</v>
      </c>
      <c r="F110" s="141">
        <v>3580726.61</v>
      </c>
      <c r="G110" s="142">
        <v>1790363.3</v>
      </c>
      <c r="H110" s="105">
        <f t="shared" si="8"/>
        <v>70.000000011170926</v>
      </c>
      <c r="J110" s="55"/>
      <c r="K110" s="55"/>
      <c r="L110" s="55"/>
      <c r="M110" s="55"/>
      <c r="N110" s="55"/>
      <c r="O110" s="55"/>
    </row>
    <row r="111" spans="1:15" x14ac:dyDescent="0.3">
      <c r="A111" s="166" t="s">
        <v>71</v>
      </c>
      <c r="B111" s="167" t="s">
        <v>10</v>
      </c>
      <c r="C111" s="165" t="s">
        <v>16</v>
      </c>
      <c r="D111" s="143">
        <f t="shared" si="9"/>
        <v>53407690.710000001</v>
      </c>
      <c r="E111" s="140">
        <v>37385383.5</v>
      </c>
      <c r="F111" s="141">
        <v>10681538.15</v>
      </c>
      <c r="G111" s="142">
        <v>5340769.0599999996</v>
      </c>
      <c r="H111" s="105">
        <f t="shared" si="8"/>
        <v>70.000000005617167</v>
      </c>
      <c r="J111" s="55"/>
      <c r="K111" s="55"/>
      <c r="L111" s="55"/>
      <c r="M111" s="55"/>
      <c r="N111" s="55"/>
      <c r="O111" s="55"/>
    </row>
    <row r="112" spans="1:15" x14ac:dyDescent="0.3">
      <c r="A112" s="166" t="s">
        <v>72</v>
      </c>
      <c r="B112" s="167" t="s">
        <v>10</v>
      </c>
      <c r="C112" s="165" t="s">
        <v>17</v>
      </c>
      <c r="D112" s="143">
        <f t="shared" si="9"/>
        <v>0</v>
      </c>
      <c r="E112" s="140">
        <v>0</v>
      </c>
      <c r="F112" s="141">
        <v>0</v>
      </c>
      <c r="G112" s="142">
        <v>0</v>
      </c>
      <c r="H112" s="105" t="e">
        <f t="shared" si="8"/>
        <v>#DIV/0!</v>
      </c>
      <c r="J112" s="55"/>
      <c r="K112" s="55"/>
      <c r="L112" s="55"/>
      <c r="M112" s="55"/>
      <c r="N112" s="55"/>
      <c r="O112" s="55"/>
    </row>
    <row r="113" spans="1:15" x14ac:dyDescent="0.3">
      <c r="A113" s="80"/>
      <c r="B113" s="86" t="s">
        <v>11</v>
      </c>
      <c r="C113" s="87" t="s">
        <v>18</v>
      </c>
      <c r="D113" s="64">
        <f t="shared" si="9"/>
        <v>0</v>
      </c>
      <c r="E113" s="65">
        <v>0</v>
      </c>
      <c r="F113" s="66">
        <v>0</v>
      </c>
      <c r="G113" s="112">
        <v>0</v>
      </c>
      <c r="H113" s="105" t="e">
        <f t="shared" si="8"/>
        <v>#DIV/0!</v>
      </c>
      <c r="J113" s="55"/>
      <c r="K113" s="55"/>
      <c r="L113" s="55"/>
      <c r="M113" s="55"/>
      <c r="N113" s="55"/>
      <c r="O113" s="55"/>
    </row>
    <row r="114" spans="1:15" x14ac:dyDescent="0.3">
      <c r="A114" s="80" t="s">
        <v>73</v>
      </c>
      <c r="B114" s="86" t="s">
        <v>11</v>
      </c>
      <c r="C114" s="87" t="s">
        <v>19</v>
      </c>
      <c r="D114" s="64">
        <f t="shared" si="9"/>
        <v>13500000</v>
      </c>
      <c r="E114" s="65">
        <v>9450000</v>
      </c>
      <c r="F114" s="66">
        <v>3375000</v>
      </c>
      <c r="G114" s="112">
        <v>675000</v>
      </c>
      <c r="H114" s="105">
        <f t="shared" si="8"/>
        <v>70</v>
      </c>
      <c r="J114" s="55"/>
      <c r="K114" s="55"/>
      <c r="L114" s="55"/>
      <c r="M114" s="55"/>
      <c r="N114" s="55"/>
      <c r="O114" s="55"/>
    </row>
    <row r="115" spans="1:15" x14ac:dyDescent="0.3">
      <c r="A115" s="80" t="s">
        <v>74</v>
      </c>
      <c r="B115" s="86" t="s">
        <v>12</v>
      </c>
      <c r="C115" s="87" t="s">
        <v>20</v>
      </c>
      <c r="D115" s="64">
        <f t="shared" si="9"/>
        <v>30654571.219999999</v>
      </c>
      <c r="E115" s="65">
        <v>21458199.850000001</v>
      </c>
      <c r="F115" s="66">
        <v>7663642.7999999998</v>
      </c>
      <c r="G115" s="112">
        <v>1532728.5699999975</v>
      </c>
      <c r="H115" s="105">
        <f t="shared" si="8"/>
        <v>69.99999998695138</v>
      </c>
      <c r="J115" s="55"/>
      <c r="K115" s="55"/>
      <c r="L115" s="55"/>
      <c r="M115" s="55"/>
      <c r="N115" s="55"/>
      <c r="O115" s="55"/>
    </row>
    <row r="116" spans="1:15" x14ac:dyDescent="0.3">
      <c r="A116" s="80"/>
      <c r="B116" s="86" t="s">
        <v>12</v>
      </c>
      <c r="C116" s="87" t="s">
        <v>21</v>
      </c>
      <c r="D116" s="64">
        <f t="shared" si="9"/>
        <v>0</v>
      </c>
      <c r="E116" s="65">
        <v>0</v>
      </c>
      <c r="F116" s="66">
        <v>0</v>
      </c>
      <c r="G116" s="112">
        <v>0</v>
      </c>
      <c r="H116" s="105" t="e">
        <f t="shared" si="8"/>
        <v>#DIV/0!</v>
      </c>
      <c r="J116" s="55"/>
      <c r="K116" s="55"/>
      <c r="L116" s="55"/>
      <c r="M116" s="55"/>
      <c r="N116" s="55"/>
      <c r="O116" s="55"/>
    </row>
    <row r="117" spans="1:15" x14ac:dyDescent="0.3">
      <c r="A117" s="80" t="s">
        <v>75</v>
      </c>
      <c r="B117" s="86" t="s">
        <v>12</v>
      </c>
      <c r="C117" s="87" t="s">
        <v>22</v>
      </c>
      <c r="D117" s="64">
        <f t="shared" si="9"/>
        <v>7142857.1500000004</v>
      </c>
      <c r="E117" s="65">
        <v>5000000</v>
      </c>
      <c r="F117" s="66">
        <v>1071428.57</v>
      </c>
      <c r="G117" s="112">
        <v>1071428.5800000003</v>
      </c>
      <c r="H117" s="105">
        <f t="shared" si="8"/>
        <v>69.999999930000001</v>
      </c>
      <c r="J117" s="55"/>
      <c r="K117" s="55"/>
      <c r="L117" s="55"/>
      <c r="M117" s="55"/>
      <c r="N117" s="55"/>
      <c r="O117" s="55"/>
    </row>
    <row r="118" spans="1:15" x14ac:dyDescent="0.3">
      <c r="A118" s="80" t="s">
        <v>76</v>
      </c>
      <c r="B118" s="86" t="s">
        <v>12</v>
      </c>
      <c r="C118" s="87" t="s">
        <v>23</v>
      </c>
      <c r="D118" s="64">
        <f t="shared" si="9"/>
        <v>2857142.86</v>
      </c>
      <c r="E118" s="65">
        <v>2000000</v>
      </c>
      <c r="F118" s="66">
        <v>714285.71</v>
      </c>
      <c r="G118" s="112">
        <v>142857.14999999991</v>
      </c>
      <c r="H118" s="105">
        <f t="shared" si="8"/>
        <v>69.999999930000001</v>
      </c>
      <c r="J118" s="55"/>
      <c r="K118" s="55"/>
      <c r="L118" s="55"/>
      <c r="M118" s="55"/>
      <c r="N118" s="55"/>
      <c r="O118" s="55"/>
    </row>
    <row r="119" spans="1:15" x14ac:dyDescent="0.3">
      <c r="A119" s="80" t="s">
        <v>77</v>
      </c>
      <c r="B119" s="86" t="s">
        <v>13</v>
      </c>
      <c r="C119" s="87" t="s">
        <v>65</v>
      </c>
      <c r="D119" s="64">
        <f t="shared" si="9"/>
        <v>57142857.149999999</v>
      </c>
      <c r="E119" s="65">
        <v>40000000</v>
      </c>
      <c r="F119" s="66">
        <v>8571428.5700000003</v>
      </c>
      <c r="G119" s="112">
        <v>8571428.5799999982</v>
      </c>
      <c r="H119" s="105">
        <f t="shared" si="8"/>
        <v>69.999999991250007</v>
      </c>
      <c r="J119" s="55"/>
      <c r="K119" s="55"/>
      <c r="L119" s="55"/>
      <c r="M119" s="55"/>
      <c r="N119" s="55"/>
      <c r="O119" s="55"/>
    </row>
    <row r="120" spans="1:15" x14ac:dyDescent="0.3">
      <c r="A120" s="88" t="s">
        <v>78</v>
      </c>
      <c r="B120" s="86" t="s">
        <v>13</v>
      </c>
      <c r="C120" s="87" t="s">
        <v>25</v>
      </c>
      <c r="D120" s="89">
        <f t="shared" si="9"/>
        <v>14285714.289999999</v>
      </c>
      <c r="E120" s="65">
        <v>10000000</v>
      </c>
      <c r="F120" s="66">
        <v>2142857.14</v>
      </c>
      <c r="G120" s="112">
        <v>2142857.149999999</v>
      </c>
      <c r="H120" s="105">
        <f t="shared" si="8"/>
        <v>69.999999979000009</v>
      </c>
      <c r="J120" s="55"/>
      <c r="K120" s="55"/>
      <c r="L120" s="55"/>
      <c r="M120" s="55"/>
      <c r="N120" s="55"/>
      <c r="O120" s="55"/>
    </row>
    <row r="121" spans="1:15" x14ac:dyDescent="0.3">
      <c r="A121" s="88"/>
      <c r="B121" s="86" t="s">
        <v>13</v>
      </c>
      <c r="C121" s="87" t="s">
        <v>54</v>
      </c>
      <c r="D121" s="64">
        <f t="shared" si="9"/>
        <v>0</v>
      </c>
      <c r="E121" s="65">
        <v>0</v>
      </c>
      <c r="F121" s="66">
        <v>0</v>
      </c>
      <c r="G121" s="112">
        <v>0</v>
      </c>
      <c r="H121" s="105" t="e">
        <f t="shared" si="8"/>
        <v>#DIV/0!</v>
      </c>
      <c r="J121" s="55"/>
      <c r="K121" s="55"/>
      <c r="L121" s="55"/>
      <c r="M121" s="55"/>
      <c r="N121" s="55"/>
      <c r="O121" s="55"/>
    </row>
    <row r="122" spans="1:15" x14ac:dyDescent="0.3">
      <c r="A122" s="88" t="s">
        <v>79</v>
      </c>
      <c r="B122" s="86" t="s">
        <v>13</v>
      </c>
      <c r="C122" s="87" t="s">
        <v>26</v>
      </c>
      <c r="D122" s="64">
        <f t="shared" si="9"/>
        <v>0</v>
      </c>
      <c r="E122" s="65">
        <v>0</v>
      </c>
      <c r="F122" s="66">
        <v>0</v>
      </c>
      <c r="G122" s="112">
        <v>0</v>
      </c>
      <c r="H122" s="105" t="e">
        <f t="shared" si="8"/>
        <v>#DIV/0!</v>
      </c>
      <c r="J122" s="55"/>
      <c r="K122" s="55"/>
      <c r="L122" s="55"/>
      <c r="M122" s="55"/>
      <c r="N122" s="55"/>
      <c r="O122" s="55"/>
    </row>
    <row r="123" spans="1:15" x14ac:dyDescent="0.3">
      <c r="A123" s="88" t="s">
        <v>80</v>
      </c>
      <c r="B123" s="86" t="s">
        <v>13</v>
      </c>
      <c r="C123" s="87" t="s">
        <v>27</v>
      </c>
      <c r="D123" s="89">
        <f t="shared" si="9"/>
        <v>7142857.1500000004</v>
      </c>
      <c r="E123" s="65">
        <v>5000000</v>
      </c>
      <c r="F123" s="66">
        <v>1071428.57</v>
      </c>
      <c r="G123" s="112">
        <v>1071428.5800000003</v>
      </c>
      <c r="H123" s="105">
        <f t="shared" si="8"/>
        <v>69.999999930000001</v>
      </c>
      <c r="J123" s="55"/>
      <c r="K123" s="55"/>
      <c r="L123" s="55"/>
      <c r="M123" s="55"/>
      <c r="N123" s="55"/>
      <c r="O123" s="55"/>
    </row>
    <row r="124" spans="1:15" ht="15" thickBot="1" x14ac:dyDescent="0.35">
      <c r="A124" s="90" t="s">
        <v>81</v>
      </c>
      <c r="B124" s="91" t="s">
        <v>13</v>
      </c>
      <c r="C124" s="92" t="s">
        <v>28</v>
      </c>
      <c r="D124" s="62">
        <f t="shared" si="9"/>
        <v>44601665.189999998</v>
      </c>
      <c r="E124" s="113">
        <v>31221165.629999999</v>
      </c>
      <c r="F124" s="114">
        <v>6690249.7699999996</v>
      </c>
      <c r="G124" s="115">
        <v>6690249.7899999991</v>
      </c>
      <c r="H124" s="106">
        <f t="shared" si="8"/>
        <v>69.999999993273804</v>
      </c>
      <c r="J124" s="55"/>
      <c r="K124" s="55"/>
      <c r="L124" s="55"/>
      <c r="M124" s="55"/>
      <c r="N124" s="55"/>
      <c r="O124" s="55"/>
    </row>
    <row r="125" spans="1:15" ht="15" thickBot="1" x14ac:dyDescent="0.35">
      <c r="A125" s="221" t="s">
        <v>3</v>
      </c>
      <c r="B125" s="222"/>
      <c r="C125" s="222"/>
      <c r="D125" s="169">
        <f>SUM(D108:D124)</f>
        <v>248638988.75999999</v>
      </c>
      <c r="E125" s="173">
        <f>SUM(E108:E124)</f>
        <v>174047292.11000001</v>
      </c>
      <c r="F125" s="163">
        <f>SUM(F108:F124)</f>
        <v>45562585.890000001</v>
      </c>
      <c r="G125" s="174">
        <f>SUM(G108:G124)</f>
        <v>29029110.759999994</v>
      </c>
      <c r="H125" s="63">
        <f t="shared" si="8"/>
        <v>69.999999991151839</v>
      </c>
      <c r="J125" s="55"/>
      <c r="K125" s="55"/>
      <c r="L125" s="55"/>
      <c r="M125" s="55"/>
      <c r="N125" s="55"/>
      <c r="O125" s="55"/>
    </row>
    <row r="126" spans="1:15" ht="15" thickBot="1" x14ac:dyDescent="0.35">
      <c r="A126" s="96"/>
      <c r="B126" s="96"/>
      <c r="C126" s="96"/>
      <c r="D126" s="122"/>
      <c r="E126" s="249" t="s">
        <v>63</v>
      </c>
      <c r="F126" s="250"/>
      <c r="G126" s="251"/>
      <c r="H126" s="176">
        <f>+E127/$E$250*100</f>
        <v>25.685241057349607</v>
      </c>
      <c r="I126" s="49">
        <v>0.17080000000000001</v>
      </c>
      <c r="J126" s="57" t="s">
        <v>68</v>
      </c>
      <c r="K126" s="55"/>
      <c r="L126" s="55"/>
      <c r="M126" s="55"/>
      <c r="N126" s="55"/>
      <c r="O126" s="55"/>
    </row>
    <row r="127" spans="1:15" ht="15" thickBot="1" x14ac:dyDescent="0.35">
      <c r="A127" s="96"/>
      <c r="B127" s="96"/>
      <c r="C127" s="246" t="s">
        <v>66</v>
      </c>
      <c r="D127" s="247"/>
      <c r="E127" s="175">
        <f>+E102+E125</f>
        <v>202784074.41000003</v>
      </c>
      <c r="F127" s="122"/>
      <c r="G127" s="122"/>
      <c r="H127" s="107"/>
      <c r="J127" s="55"/>
      <c r="K127" s="55"/>
      <c r="L127" s="55"/>
      <c r="M127" s="55"/>
      <c r="N127" s="55"/>
      <c r="O127" s="55"/>
    </row>
    <row r="128" spans="1:15" x14ac:dyDescent="0.3">
      <c r="A128" s="96"/>
      <c r="B128" s="96"/>
      <c r="C128" s="96"/>
      <c r="D128" s="122"/>
      <c r="E128" s="122"/>
      <c r="F128" s="122"/>
      <c r="G128" s="122"/>
      <c r="H128" s="96"/>
      <c r="J128" s="55"/>
      <c r="K128" s="55"/>
      <c r="L128" s="55"/>
      <c r="M128" s="55"/>
      <c r="N128" s="55"/>
      <c r="O128" s="55"/>
    </row>
    <row r="129" spans="1:15" ht="15" thickBot="1" x14ac:dyDescent="0.35">
      <c r="A129" s="101"/>
      <c r="B129" s="101"/>
      <c r="C129" s="101"/>
      <c r="D129" s="123"/>
      <c r="E129" s="124"/>
      <c r="F129" s="124"/>
      <c r="G129" s="124"/>
      <c r="H129" s="102"/>
      <c r="I129" s="24"/>
      <c r="J129" s="55"/>
      <c r="K129" s="55"/>
      <c r="L129" s="55"/>
      <c r="M129" s="55"/>
      <c r="N129" s="55"/>
      <c r="O129" s="55"/>
    </row>
    <row r="130" spans="1:15" ht="17.25" customHeight="1" thickBot="1" x14ac:dyDescent="0.35">
      <c r="A130" s="233" t="s">
        <v>34</v>
      </c>
      <c r="B130" s="234"/>
      <c r="C130" s="234"/>
      <c r="D130" s="234"/>
      <c r="E130" s="234"/>
      <c r="F130" s="234"/>
      <c r="G130" s="234"/>
      <c r="H130" s="235"/>
      <c r="J130" s="55"/>
      <c r="K130" s="55"/>
      <c r="L130" s="55"/>
      <c r="M130" s="55"/>
      <c r="N130" s="55"/>
      <c r="O130" s="55"/>
    </row>
    <row r="131" spans="1:15" s="6" customFormat="1" ht="16.2" customHeight="1" x14ac:dyDescent="0.3">
      <c r="A131" s="219" t="s">
        <v>8</v>
      </c>
      <c r="B131" s="236" t="s">
        <v>9</v>
      </c>
      <c r="C131" s="238" t="s">
        <v>56</v>
      </c>
      <c r="D131" s="240" t="s">
        <v>4</v>
      </c>
      <c r="E131" s="242" t="s">
        <v>0</v>
      </c>
      <c r="F131" s="243"/>
      <c r="G131" s="244" t="s">
        <v>2</v>
      </c>
      <c r="H131" s="219" t="s">
        <v>5</v>
      </c>
      <c r="J131" s="56"/>
      <c r="K131" s="56"/>
      <c r="L131" s="56"/>
      <c r="M131" s="56"/>
      <c r="N131" s="56"/>
      <c r="O131" s="56"/>
    </row>
    <row r="132" spans="1:15" s="6" customFormat="1" ht="52.5" customHeight="1" thickBot="1" x14ac:dyDescent="0.35">
      <c r="A132" s="220"/>
      <c r="B132" s="237"/>
      <c r="C132" s="239"/>
      <c r="D132" s="241"/>
      <c r="E132" s="125" t="s">
        <v>1</v>
      </c>
      <c r="F132" s="126" t="s">
        <v>14</v>
      </c>
      <c r="G132" s="252"/>
      <c r="H132" s="220"/>
      <c r="J132" s="56"/>
      <c r="K132" s="56"/>
      <c r="L132" s="56"/>
      <c r="M132" s="56"/>
      <c r="N132" s="56"/>
      <c r="O132" s="56"/>
    </row>
    <row r="133" spans="1:15" x14ac:dyDescent="0.3">
      <c r="A133" s="103"/>
      <c r="B133" s="81" t="s">
        <v>6</v>
      </c>
      <c r="C133" s="82" t="s">
        <v>24</v>
      </c>
      <c r="D133" s="64">
        <f>+E133+F133+G133</f>
        <v>0</v>
      </c>
      <c r="E133" s="83">
        <v>0</v>
      </c>
      <c r="F133" s="84">
        <v>0</v>
      </c>
      <c r="G133" s="111">
        <v>0</v>
      </c>
      <c r="H133" s="105" t="e">
        <f>+E133/D133*100</f>
        <v>#DIV/0!</v>
      </c>
      <c r="J133" s="55"/>
      <c r="K133" s="55"/>
      <c r="L133" s="55"/>
      <c r="M133" s="55"/>
      <c r="N133" s="55"/>
      <c r="O133" s="55"/>
    </row>
    <row r="134" spans="1:15" x14ac:dyDescent="0.3">
      <c r="A134" s="80" t="s">
        <v>69</v>
      </c>
      <c r="B134" s="86" t="s">
        <v>7</v>
      </c>
      <c r="C134" s="87" t="s">
        <v>67</v>
      </c>
      <c r="D134" s="64">
        <f t="shared" ref="D134:D149" si="10">+E134+F134+G134</f>
        <v>11200000</v>
      </c>
      <c r="E134" s="65">
        <v>7840000</v>
      </c>
      <c r="F134" s="66">
        <v>3360000</v>
      </c>
      <c r="G134" s="128">
        <f>11200000-E134-F134</f>
        <v>0</v>
      </c>
      <c r="H134" s="105">
        <f t="shared" ref="H134:H150" si="11">+E134/D134*100</f>
        <v>70</v>
      </c>
      <c r="J134" s="55"/>
      <c r="K134" s="55"/>
      <c r="L134" s="55"/>
      <c r="M134" s="55"/>
      <c r="N134" s="55"/>
      <c r="O134" s="55"/>
    </row>
    <row r="135" spans="1:15" x14ac:dyDescent="0.3">
      <c r="A135" s="166" t="s">
        <v>70</v>
      </c>
      <c r="B135" s="167" t="s">
        <v>10</v>
      </c>
      <c r="C135" s="165" t="s">
        <v>15</v>
      </c>
      <c r="D135" s="143">
        <f t="shared" si="10"/>
        <v>5279006.84</v>
      </c>
      <c r="E135" s="140">
        <v>3695304.79</v>
      </c>
      <c r="F135" s="141">
        <v>1055801.3700000001</v>
      </c>
      <c r="G135" s="144">
        <v>527900.68000000005</v>
      </c>
      <c r="H135" s="105">
        <f t="shared" si="11"/>
        <v>70.000000037885911</v>
      </c>
      <c r="J135" s="55"/>
      <c r="K135" s="55"/>
      <c r="L135" s="55"/>
      <c r="M135" s="55"/>
      <c r="N135" s="55"/>
      <c r="O135" s="55"/>
    </row>
    <row r="136" spans="1:15" x14ac:dyDescent="0.3">
      <c r="A136" s="166" t="s">
        <v>71</v>
      </c>
      <c r="B136" s="167" t="s">
        <v>10</v>
      </c>
      <c r="C136" s="165" t="s">
        <v>16</v>
      </c>
      <c r="D136" s="143">
        <f t="shared" si="10"/>
        <v>13057010.84</v>
      </c>
      <c r="E136" s="140">
        <v>9139907.5899999999</v>
      </c>
      <c r="F136" s="141">
        <v>2611402.17</v>
      </c>
      <c r="G136" s="144">
        <v>1305701.08</v>
      </c>
      <c r="H136" s="105">
        <f t="shared" si="11"/>
        <v>70.00000001531744</v>
      </c>
      <c r="J136" s="55"/>
      <c r="K136" s="55"/>
      <c r="L136" s="55"/>
      <c r="M136" s="55"/>
      <c r="N136" s="55"/>
      <c r="O136" s="55"/>
    </row>
    <row r="137" spans="1:15" x14ac:dyDescent="0.3">
      <c r="A137" s="166" t="s">
        <v>72</v>
      </c>
      <c r="B137" s="167" t="s">
        <v>10</v>
      </c>
      <c r="C137" s="165" t="s">
        <v>17</v>
      </c>
      <c r="D137" s="143">
        <f t="shared" si="10"/>
        <v>0</v>
      </c>
      <c r="E137" s="140">
        <v>0</v>
      </c>
      <c r="F137" s="141">
        <v>0</v>
      </c>
      <c r="G137" s="144">
        <v>0</v>
      </c>
      <c r="H137" s="105" t="e">
        <f t="shared" si="11"/>
        <v>#DIV/0!</v>
      </c>
      <c r="J137" s="55"/>
      <c r="K137" s="55"/>
      <c r="L137" s="55"/>
      <c r="M137" s="55"/>
      <c r="N137" s="55"/>
      <c r="O137" s="55"/>
    </row>
    <row r="138" spans="1:15" x14ac:dyDescent="0.3">
      <c r="A138" s="80"/>
      <c r="B138" s="86" t="s">
        <v>11</v>
      </c>
      <c r="C138" s="87" t="s">
        <v>18</v>
      </c>
      <c r="D138" s="64">
        <f t="shared" si="10"/>
        <v>0</v>
      </c>
      <c r="E138" s="65">
        <v>0</v>
      </c>
      <c r="F138" s="66">
        <v>0</v>
      </c>
      <c r="G138" s="112">
        <v>0</v>
      </c>
      <c r="H138" s="105" t="e">
        <f t="shared" si="11"/>
        <v>#DIV/0!</v>
      </c>
      <c r="J138" s="55"/>
      <c r="K138" s="55"/>
      <c r="L138" s="55"/>
      <c r="M138" s="55"/>
      <c r="N138" s="55"/>
      <c r="O138" s="55"/>
    </row>
    <row r="139" spans="1:15" x14ac:dyDescent="0.3">
      <c r="A139" s="80" t="s">
        <v>73</v>
      </c>
      <c r="B139" s="86" t="s">
        <v>11</v>
      </c>
      <c r="C139" s="87" t="s">
        <v>19</v>
      </c>
      <c r="D139" s="64">
        <f t="shared" si="10"/>
        <v>52941182.619999997</v>
      </c>
      <c r="E139" s="65">
        <v>37058827.829999998</v>
      </c>
      <c r="F139" s="66">
        <v>13235295.65</v>
      </c>
      <c r="G139" s="128">
        <f>52941182.62-E139-F139</f>
        <v>2647059.1399999987</v>
      </c>
      <c r="H139" s="105">
        <f t="shared" si="11"/>
        <v>69.999999992444444</v>
      </c>
      <c r="J139" s="55"/>
      <c r="K139" s="55"/>
      <c r="L139" s="55"/>
      <c r="M139" s="55"/>
      <c r="N139" s="55"/>
      <c r="O139" s="55"/>
    </row>
    <row r="140" spans="1:15" x14ac:dyDescent="0.3">
      <c r="A140" s="80" t="s">
        <v>74</v>
      </c>
      <c r="B140" s="86" t="s">
        <v>12</v>
      </c>
      <c r="C140" s="87" t="s">
        <v>20</v>
      </c>
      <c r="D140" s="64">
        <f t="shared" si="10"/>
        <v>35000000</v>
      </c>
      <c r="E140" s="65">
        <v>24500000</v>
      </c>
      <c r="F140" s="66">
        <v>8750000</v>
      </c>
      <c r="G140" s="128">
        <f>35000000-E140-F140</f>
        <v>1750000</v>
      </c>
      <c r="H140" s="105">
        <f t="shared" si="11"/>
        <v>70</v>
      </c>
      <c r="J140" s="55"/>
      <c r="K140" s="55"/>
      <c r="L140" s="55"/>
      <c r="M140" s="55"/>
      <c r="N140" s="55"/>
      <c r="O140" s="55"/>
    </row>
    <row r="141" spans="1:15" x14ac:dyDescent="0.3">
      <c r="A141" s="80"/>
      <c r="B141" s="86" t="s">
        <v>12</v>
      </c>
      <c r="C141" s="87" t="s">
        <v>21</v>
      </c>
      <c r="D141" s="64">
        <f t="shared" si="10"/>
        <v>0</v>
      </c>
      <c r="E141" s="65">
        <v>0</v>
      </c>
      <c r="F141" s="66">
        <v>0</v>
      </c>
      <c r="G141" s="112">
        <v>0</v>
      </c>
      <c r="H141" s="105" t="e">
        <f t="shared" si="11"/>
        <v>#DIV/0!</v>
      </c>
      <c r="J141" s="55"/>
      <c r="K141" s="55"/>
      <c r="L141" s="55"/>
      <c r="M141" s="55"/>
      <c r="N141" s="55"/>
      <c r="O141" s="55"/>
    </row>
    <row r="142" spans="1:15" x14ac:dyDescent="0.3">
      <c r="A142" s="80" t="s">
        <v>75</v>
      </c>
      <c r="B142" s="86" t="s">
        <v>12</v>
      </c>
      <c r="C142" s="87" t="s">
        <v>22</v>
      </c>
      <c r="D142" s="64">
        <f t="shared" si="10"/>
        <v>28986319.579999998</v>
      </c>
      <c r="E142" s="65">
        <v>20290423.699999999</v>
      </c>
      <c r="F142" s="66">
        <v>4347947.93</v>
      </c>
      <c r="G142" s="128">
        <f>28986319.58-E142-F142</f>
        <v>4347947.9499999993</v>
      </c>
      <c r="H142" s="105">
        <f t="shared" si="11"/>
        <v>69.999999979300583</v>
      </c>
      <c r="J142" s="55"/>
      <c r="K142" s="55"/>
      <c r="L142" s="55"/>
      <c r="M142" s="55"/>
      <c r="N142" s="55"/>
      <c r="O142" s="55"/>
    </row>
    <row r="143" spans="1:15" x14ac:dyDescent="0.3">
      <c r="A143" s="80" t="s">
        <v>76</v>
      </c>
      <c r="B143" s="86" t="s">
        <v>12</v>
      </c>
      <c r="C143" s="87" t="s">
        <v>23</v>
      </c>
      <c r="D143" s="64">
        <f t="shared" si="10"/>
        <v>1428571.4300000002</v>
      </c>
      <c r="E143" s="65">
        <v>1000000</v>
      </c>
      <c r="F143" s="66">
        <v>357142.85</v>
      </c>
      <c r="G143" s="128">
        <f>1428571.43-E143-F143</f>
        <v>71428.579999999958</v>
      </c>
      <c r="H143" s="105">
        <f t="shared" si="11"/>
        <v>69.999999929999987</v>
      </c>
      <c r="J143" s="55"/>
      <c r="K143" s="55"/>
      <c r="L143" s="55"/>
      <c r="M143" s="55"/>
      <c r="N143" s="55"/>
      <c r="O143" s="55"/>
    </row>
    <row r="144" spans="1:15" x14ac:dyDescent="0.3">
      <c r="A144" s="80" t="s">
        <v>77</v>
      </c>
      <c r="B144" s="86" t="s">
        <v>13</v>
      </c>
      <c r="C144" s="87" t="s">
        <v>65</v>
      </c>
      <c r="D144" s="64">
        <f t="shared" si="10"/>
        <v>84371066.030000001</v>
      </c>
      <c r="E144" s="65">
        <v>59059746.219999999</v>
      </c>
      <c r="F144" s="66">
        <v>12655659.9</v>
      </c>
      <c r="G144" s="128">
        <f>84371066.03-E144-F144</f>
        <v>12655659.910000002</v>
      </c>
      <c r="H144" s="105">
        <f t="shared" si="11"/>
        <v>69.999999998814758</v>
      </c>
      <c r="J144" s="55"/>
      <c r="K144" s="55"/>
      <c r="L144" s="55"/>
      <c r="M144" s="55"/>
      <c r="N144" s="55"/>
      <c r="O144" s="55"/>
    </row>
    <row r="145" spans="1:15" x14ac:dyDescent="0.3">
      <c r="A145" s="88" t="s">
        <v>78</v>
      </c>
      <c r="B145" s="86" t="s">
        <v>13</v>
      </c>
      <c r="C145" s="87" t="s">
        <v>25</v>
      </c>
      <c r="D145" s="89">
        <f t="shared" si="10"/>
        <v>65142857.149999999</v>
      </c>
      <c r="E145" s="65">
        <v>45600000</v>
      </c>
      <c r="F145" s="66">
        <v>9771428.5700000003</v>
      </c>
      <c r="G145" s="128">
        <f>65142857.15-E145-F145</f>
        <v>9771428.5799999982</v>
      </c>
      <c r="H145" s="105">
        <f t="shared" si="11"/>
        <v>69.999999992324561</v>
      </c>
      <c r="J145" s="55"/>
      <c r="K145" s="55"/>
      <c r="L145" s="55"/>
      <c r="M145" s="55"/>
      <c r="N145" s="55"/>
      <c r="O145" s="55"/>
    </row>
    <row r="146" spans="1:15" x14ac:dyDescent="0.3">
      <c r="A146" s="88"/>
      <c r="B146" s="86" t="s">
        <v>13</v>
      </c>
      <c r="C146" s="87" t="s">
        <v>54</v>
      </c>
      <c r="D146" s="64">
        <f t="shared" si="10"/>
        <v>0</v>
      </c>
      <c r="E146" s="65">
        <v>0</v>
      </c>
      <c r="F146" s="66">
        <v>0</v>
      </c>
      <c r="G146" s="112">
        <v>0</v>
      </c>
      <c r="H146" s="105" t="e">
        <f t="shared" si="11"/>
        <v>#DIV/0!</v>
      </c>
      <c r="J146" s="55"/>
      <c r="K146" s="55"/>
      <c r="L146" s="55"/>
      <c r="M146" s="55"/>
      <c r="N146" s="55"/>
      <c r="O146" s="55"/>
    </row>
    <row r="147" spans="1:15" x14ac:dyDescent="0.3">
      <c r="A147" s="88" t="s">
        <v>79</v>
      </c>
      <c r="B147" s="86" t="s">
        <v>13</v>
      </c>
      <c r="C147" s="87" t="s">
        <v>26</v>
      </c>
      <c r="D147" s="64">
        <f t="shared" si="10"/>
        <v>0</v>
      </c>
      <c r="E147" s="65">
        <v>0</v>
      </c>
      <c r="F147" s="66">
        <v>0</v>
      </c>
      <c r="G147" s="112">
        <v>0</v>
      </c>
      <c r="H147" s="105" t="e">
        <f t="shared" si="11"/>
        <v>#DIV/0!</v>
      </c>
      <c r="J147" s="55"/>
      <c r="K147" s="55"/>
      <c r="L147" s="55"/>
      <c r="M147" s="55"/>
      <c r="N147" s="55"/>
      <c r="O147" s="55"/>
    </row>
    <row r="148" spans="1:15" x14ac:dyDescent="0.3">
      <c r="A148" s="88" t="s">
        <v>80</v>
      </c>
      <c r="B148" s="86" t="s">
        <v>13</v>
      </c>
      <c r="C148" s="87" t="s">
        <v>27</v>
      </c>
      <c r="D148" s="89">
        <f t="shared" si="10"/>
        <v>14285714.289999999</v>
      </c>
      <c r="E148" s="65">
        <v>10000000</v>
      </c>
      <c r="F148" s="66">
        <v>2142857.14</v>
      </c>
      <c r="G148" s="128">
        <f>14285714.29-E148-F148</f>
        <v>2142857.149999999</v>
      </c>
      <c r="H148" s="105">
        <f t="shared" si="11"/>
        <v>69.999999979000009</v>
      </c>
      <c r="J148" s="55"/>
      <c r="K148" s="55"/>
      <c r="L148" s="55"/>
      <c r="M148" s="55"/>
      <c r="N148" s="55"/>
      <c r="O148" s="55"/>
    </row>
    <row r="149" spans="1:15" ht="15" thickBot="1" x14ac:dyDescent="0.35">
      <c r="A149" s="90" t="s">
        <v>81</v>
      </c>
      <c r="B149" s="91" t="s">
        <v>13</v>
      </c>
      <c r="C149" s="92" t="s">
        <v>28</v>
      </c>
      <c r="D149" s="62">
        <f t="shared" si="10"/>
        <v>17128571.43</v>
      </c>
      <c r="E149" s="93">
        <v>11990000</v>
      </c>
      <c r="F149" s="94">
        <v>2569285.71</v>
      </c>
      <c r="G149" s="129">
        <f>17128571.43-E149-F149</f>
        <v>2569285.7199999997</v>
      </c>
      <c r="H149" s="106">
        <f t="shared" si="11"/>
        <v>69.999999994161797</v>
      </c>
      <c r="J149" s="55"/>
      <c r="K149" s="55"/>
      <c r="L149" s="55"/>
      <c r="M149" s="55"/>
      <c r="N149" s="55"/>
      <c r="O149" s="55"/>
    </row>
    <row r="150" spans="1:15" ht="15" thickBot="1" x14ac:dyDescent="0.35">
      <c r="A150" s="221" t="s">
        <v>3</v>
      </c>
      <c r="B150" s="222"/>
      <c r="C150" s="222"/>
      <c r="D150" s="169">
        <f>SUM(D133:D149)</f>
        <v>328820300.21000004</v>
      </c>
      <c r="E150" s="170">
        <f>SUM(E133:E149)</f>
        <v>230174210.13</v>
      </c>
      <c r="F150" s="171">
        <f>SUM(F133:F149)</f>
        <v>60856821.289999999</v>
      </c>
      <c r="G150" s="177">
        <f>SUM(G133:G149)</f>
        <v>37789268.789999999</v>
      </c>
      <c r="H150" s="69">
        <f t="shared" si="11"/>
        <v>69.999999994829992</v>
      </c>
      <c r="J150" s="55"/>
      <c r="K150" s="55"/>
      <c r="L150" s="55"/>
      <c r="M150" s="55"/>
      <c r="N150" s="55"/>
      <c r="O150" s="55"/>
    </row>
    <row r="151" spans="1:15" ht="15" thickBot="1" x14ac:dyDescent="0.35">
      <c r="A151" s="96"/>
      <c r="B151" s="96"/>
      <c r="C151" s="96"/>
      <c r="D151" s="122"/>
      <c r="E151" s="249" t="s">
        <v>63</v>
      </c>
      <c r="F151" s="250"/>
      <c r="G151" s="250"/>
      <c r="H151" s="178">
        <f>+E152/$E$250*100</f>
        <v>54.839799123979247</v>
      </c>
      <c r="I151" s="49">
        <v>0.34439999999999998</v>
      </c>
      <c r="J151" s="57" t="s">
        <v>68</v>
      </c>
      <c r="K151" s="55"/>
      <c r="L151" s="55"/>
      <c r="M151" s="55"/>
      <c r="N151" s="55"/>
      <c r="O151" s="55"/>
    </row>
    <row r="152" spans="1:15" ht="15" thickBot="1" x14ac:dyDescent="0.35">
      <c r="A152" s="96"/>
      <c r="B152" s="96"/>
      <c r="C152" s="246" t="s">
        <v>66</v>
      </c>
      <c r="D152" s="247"/>
      <c r="E152" s="175">
        <f>+E127+E150</f>
        <v>432958284.54000002</v>
      </c>
      <c r="F152" s="122"/>
      <c r="G152" s="122"/>
      <c r="H152" s="107"/>
      <c r="J152" s="55"/>
      <c r="K152" s="55"/>
      <c r="L152" s="55"/>
      <c r="M152" s="55"/>
      <c r="N152" s="55"/>
      <c r="O152" s="55"/>
    </row>
    <row r="153" spans="1:15" x14ac:dyDescent="0.3">
      <c r="A153" s="96"/>
      <c r="B153" s="96"/>
      <c r="C153" s="96"/>
      <c r="D153" s="122"/>
      <c r="E153" s="122"/>
      <c r="F153" s="122"/>
      <c r="G153" s="122"/>
      <c r="H153" s="96"/>
      <c r="J153" s="55"/>
      <c r="K153" s="55"/>
      <c r="L153" s="55"/>
      <c r="M153" s="55"/>
      <c r="N153" s="55"/>
      <c r="O153" s="55"/>
    </row>
    <row r="154" spans="1:15" ht="15" thickBot="1" x14ac:dyDescent="0.35">
      <c r="A154" s="101"/>
      <c r="B154" s="101"/>
      <c r="C154" s="101"/>
      <c r="D154" s="123"/>
      <c r="E154" s="124"/>
      <c r="F154" s="124"/>
      <c r="G154" s="124"/>
      <c r="H154" s="102"/>
      <c r="I154" s="24"/>
      <c r="J154" s="55"/>
      <c r="K154" s="55"/>
      <c r="L154" s="55"/>
      <c r="M154" s="55"/>
      <c r="N154" s="55"/>
      <c r="O154" s="55"/>
    </row>
    <row r="155" spans="1:15" ht="17.25" customHeight="1" thickBot="1" x14ac:dyDescent="0.35">
      <c r="A155" s="233" t="s">
        <v>35</v>
      </c>
      <c r="B155" s="234"/>
      <c r="C155" s="234"/>
      <c r="D155" s="234"/>
      <c r="E155" s="234"/>
      <c r="F155" s="234"/>
      <c r="G155" s="234"/>
      <c r="H155" s="235"/>
      <c r="J155" s="55"/>
      <c r="K155" s="55"/>
      <c r="L155" s="55"/>
      <c r="M155" s="55"/>
      <c r="N155" s="55"/>
      <c r="O155" s="55"/>
    </row>
    <row r="156" spans="1:15" s="6" customFormat="1" ht="15" customHeight="1" x14ac:dyDescent="0.3">
      <c r="A156" s="219" t="s">
        <v>8</v>
      </c>
      <c r="B156" s="236" t="s">
        <v>9</v>
      </c>
      <c r="C156" s="238" t="s">
        <v>56</v>
      </c>
      <c r="D156" s="240" t="s">
        <v>4</v>
      </c>
      <c r="E156" s="242" t="s">
        <v>0</v>
      </c>
      <c r="F156" s="243"/>
      <c r="G156" s="244" t="s">
        <v>2</v>
      </c>
      <c r="H156" s="219" t="s">
        <v>5</v>
      </c>
      <c r="J156" s="56"/>
      <c r="K156" s="56"/>
      <c r="L156" s="56"/>
      <c r="M156" s="56"/>
      <c r="N156" s="56"/>
      <c r="O156" s="56"/>
    </row>
    <row r="157" spans="1:15" s="6" customFormat="1" ht="45" customHeight="1" thickBot="1" x14ac:dyDescent="0.35">
      <c r="A157" s="220"/>
      <c r="B157" s="237"/>
      <c r="C157" s="239"/>
      <c r="D157" s="241"/>
      <c r="E157" s="125" t="s">
        <v>1</v>
      </c>
      <c r="F157" s="126" t="s">
        <v>14</v>
      </c>
      <c r="G157" s="252"/>
      <c r="H157" s="220"/>
      <c r="J157" s="56"/>
      <c r="K157" s="56"/>
      <c r="L157" s="56"/>
      <c r="M157" s="56"/>
      <c r="N157" s="56"/>
      <c r="O157" s="56"/>
    </row>
    <row r="158" spans="1:15" x14ac:dyDescent="0.3">
      <c r="A158" s="103"/>
      <c r="B158" s="81" t="s">
        <v>6</v>
      </c>
      <c r="C158" s="82" t="s">
        <v>24</v>
      </c>
      <c r="D158" s="64">
        <f>+E158+F158+G158</f>
        <v>0</v>
      </c>
      <c r="E158" s="83">
        <v>0</v>
      </c>
      <c r="F158" s="84">
        <v>0</v>
      </c>
      <c r="G158" s="111">
        <v>0</v>
      </c>
      <c r="H158" s="105" t="e">
        <f>+E158/D158*100</f>
        <v>#DIV/0!</v>
      </c>
      <c r="J158" s="55"/>
      <c r="K158" s="55"/>
      <c r="L158" s="55"/>
      <c r="M158" s="55"/>
      <c r="N158" s="55"/>
      <c r="O158" s="55"/>
    </row>
    <row r="159" spans="1:15" x14ac:dyDescent="0.3">
      <c r="A159" s="80" t="s">
        <v>69</v>
      </c>
      <c r="B159" s="86" t="s">
        <v>7</v>
      </c>
      <c r="C159" s="87" t="s">
        <v>67</v>
      </c>
      <c r="D159" s="64">
        <f t="shared" ref="D159:D174" si="12">+E159+F159+G159</f>
        <v>55000000</v>
      </c>
      <c r="E159" s="65">
        <v>38500000</v>
      </c>
      <c r="F159" s="66">
        <v>16500000</v>
      </c>
      <c r="G159" s="112">
        <f>55000000-E159-F159</f>
        <v>0</v>
      </c>
      <c r="H159" s="105">
        <f t="shared" ref="H159:H175" si="13">+E159/D159*100</f>
        <v>70</v>
      </c>
      <c r="J159" s="55"/>
      <c r="K159" s="55"/>
      <c r="L159" s="55"/>
      <c r="M159" s="55"/>
      <c r="N159" s="55"/>
      <c r="O159" s="55"/>
    </row>
    <row r="160" spans="1:15" x14ac:dyDescent="0.3">
      <c r="A160" s="80" t="s">
        <v>70</v>
      </c>
      <c r="B160" s="86" t="s">
        <v>10</v>
      </c>
      <c r="C160" s="87" t="s">
        <v>15</v>
      </c>
      <c r="D160" s="64">
        <f t="shared" si="12"/>
        <v>0</v>
      </c>
      <c r="E160" s="65">
        <v>0</v>
      </c>
      <c r="F160" s="66">
        <v>0</v>
      </c>
      <c r="G160" s="112">
        <v>0</v>
      </c>
      <c r="H160" s="105" t="e">
        <f t="shared" si="13"/>
        <v>#DIV/0!</v>
      </c>
      <c r="J160" s="55"/>
      <c r="K160" s="55"/>
      <c r="L160" s="55"/>
      <c r="M160" s="55"/>
      <c r="N160" s="55"/>
      <c r="O160" s="55"/>
    </row>
    <row r="161" spans="1:15" x14ac:dyDescent="0.3">
      <c r="A161" s="166" t="s">
        <v>71</v>
      </c>
      <c r="B161" s="167" t="s">
        <v>10</v>
      </c>
      <c r="C161" s="165" t="s">
        <v>16</v>
      </c>
      <c r="D161" s="199">
        <v>0</v>
      </c>
      <c r="E161" s="200">
        <v>0</v>
      </c>
      <c r="F161" s="201">
        <v>0</v>
      </c>
      <c r="G161" s="202">
        <v>0</v>
      </c>
      <c r="H161" s="105" t="e">
        <f t="shared" si="13"/>
        <v>#DIV/0!</v>
      </c>
      <c r="J161" s="55"/>
      <c r="K161" s="55"/>
      <c r="L161" s="55"/>
      <c r="M161" s="55"/>
      <c r="N161" s="55"/>
      <c r="O161" s="55"/>
    </row>
    <row r="162" spans="1:15" x14ac:dyDescent="0.3">
      <c r="A162" s="166" t="s">
        <v>72</v>
      </c>
      <c r="B162" s="167" t="s">
        <v>10</v>
      </c>
      <c r="C162" s="165" t="s">
        <v>17</v>
      </c>
      <c r="D162" s="143">
        <f t="shared" si="12"/>
        <v>22980509.07</v>
      </c>
      <c r="E162" s="140">
        <v>16086356.35</v>
      </c>
      <c r="F162" s="141">
        <v>3447076.36</v>
      </c>
      <c r="G162" s="142">
        <v>3447076.36</v>
      </c>
      <c r="H162" s="105">
        <f t="shared" si="13"/>
        <v>70.00000000435152</v>
      </c>
      <c r="J162" s="55"/>
      <c r="K162" s="55"/>
      <c r="L162" s="55"/>
      <c r="M162" s="55"/>
      <c r="N162" s="55"/>
      <c r="O162" s="55"/>
    </row>
    <row r="163" spans="1:15" x14ac:dyDescent="0.3">
      <c r="A163" s="80"/>
      <c r="B163" s="86" t="s">
        <v>11</v>
      </c>
      <c r="C163" s="87" t="s">
        <v>18</v>
      </c>
      <c r="D163" s="64">
        <f t="shared" si="12"/>
        <v>0</v>
      </c>
      <c r="E163" s="65">
        <v>0</v>
      </c>
      <c r="F163" s="66">
        <v>0</v>
      </c>
      <c r="G163" s="112">
        <v>0</v>
      </c>
      <c r="H163" s="105" t="e">
        <f t="shared" si="13"/>
        <v>#DIV/0!</v>
      </c>
      <c r="J163" s="55"/>
      <c r="K163" s="55"/>
      <c r="L163" s="55"/>
      <c r="M163" s="55"/>
      <c r="N163" s="55"/>
      <c r="O163" s="55"/>
    </row>
    <row r="164" spans="1:15" x14ac:dyDescent="0.3">
      <c r="A164" s="80" t="s">
        <v>73</v>
      </c>
      <c r="B164" s="86" t="s">
        <v>11</v>
      </c>
      <c r="C164" s="87" t="s">
        <v>19</v>
      </c>
      <c r="D164" s="64">
        <f t="shared" si="12"/>
        <v>0</v>
      </c>
      <c r="E164" s="65">
        <v>0</v>
      </c>
      <c r="F164" s="66">
        <v>0</v>
      </c>
      <c r="G164" s="112">
        <v>0</v>
      </c>
      <c r="H164" s="105" t="e">
        <f t="shared" si="13"/>
        <v>#DIV/0!</v>
      </c>
      <c r="J164" s="55"/>
      <c r="K164" s="55"/>
      <c r="L164" s="55"/>
      <c r="M164" s="55"/>
      <c r="N164" s="55"/>
      <c r="O164" s="55"/>
    </row>
    <row r="165" spans="1:15" x14ac:dyDescent="0.3">
      <c r="A165" s="80" t="s">
        <v>74</v>
      </c>
      <c r="B165" s="86" t="s">
        <v>12</v>
      </c>
      <c r="C165" s="87" t="s">
        <v>20</v>
      </c>
      <c r="D165" s="64">
        <f t="shared" si="12"/>
        <v>38285714.289999999</v>
      </c>
      <c r="E165" s="65">
        <v>26800000</v>
      </c>
      <c r="F165" s="66">
        <v>9571428.5700000003</v>
      </c>
      <c r="G165" s="112">
        <f>38285714.29-E165-F165</f>
        <v>1914285.7199999988</v>
      </c>
      <c r="H165" s="105">
        <f t="shared" si="13"/>
        <v>69.999999992164192</v>
      </c>
      <c r="J165" s="55"/>
      <c r="K165" s="55"/>
      <c r="L165" s="55"/>
      <c r="M165" s="55"/>
      <c r="N165" s="55"/>
      <c r="O165" s="55"/>
    </row>
    <row r="166" spans="1:15" x14ac:dyDescent="0.3">
      <c r="A166" s="80"/>
      <c r="B166" s="86" t="s">
        <v>12</v>
      </c>
      <c r="C166" s="87" t="s">
        <v>21</v>
      </c>
      <c r="D166" s="64">
        <f t="shared" si="12"/>
        <v>0</v>
      </c>
      <c r="E166" s="65">
        <v>0</v>
      </c>
      <c r="F166" s="66">
        <v>0</v>
      </c>
      <c r="G166" s="112">
        <v>0</v>
      </c>
      <c r="H166" s="105" t="e">
        <f t="shared" si="13"/>
        <v>#DIV/0!</v>
      </c>
      <c r="J166" s="55"/>
      <c r="K166" s="55"/>
      <c r="L166" s="55"/>
      <c r="M166" s="55"/>
      <c r="N166" s="55"/>
      <c r="O166" s="55"/>
    </row>
    <row r="167" spans="1:15" x14ac:dyDescent="0.3">
      <c r="A167" s="80" t="s">
        <v>75</v>
      </c>
      <c r="B167" s="86" t="s">
        <v>12</v>
      </c>
      <c r="C167" s="87" t="s">
        <v>22</v>
      </c>
      <c r="D167" s="64">
        <f t="shared" si="12"/>
        <v>0</v>
      </c>
      <c r="E167" s="65">
        <v>0</v>
      </c>
      <c r="F167" s="66">
        <v>0</v>
      </c>
      <c r="G167" s="112">
        <v>0</v>
      </c>
      <c r="H167" s="105" t="e">
        <f t="shared" si="13"/>
        <v>#DIV/0!</v>
      </c>
      <c r="J167" s="55"/>
      <c r="K167" s="55"/>
      <c r="L167" s="55"/>
      <c r="M167" s="55"/>
      <c r="N167" s="55"/>
      <c r="O167" s="55"/>
    </row>
    <row r="168" spans="1:15" x14ac:dyDescent="0.3">
      <c r="A168" s="80" t="s">
        <v>76</v>
      </c>
      <c r="B168" s="86" t="s">
        <v>12</v>
      </c>
      <c r="C168" s="87" t="s">
        <v>23</v>
      </c>
      <c r="D168" s="64">
        <f t="shared" si="12"/>
        <v>16677506.029999999</v>
      </c>
      <c r="E168" s="65">
        <v>11674254.220000001</v>
      </c>
      <c r="F168" s="66">
        <v>4169376.5</v>
      </c>
      <c r="G168" s="112">
        <f>16677506.03-E168-F168</f>
        <v>833875.30999999866</v>
      </c>
      <c r="H168" s="105">
        <f t="shared" si="13"/>
        <v>69.9999999940039</v>
      </c>
      <c r="J168" s="55"/>
      <c r="K168" s="55"/>
      <c r="L168" s="55"/>
      <c r="M168" s="55"/>
      <c r="N168" s="55"/>
      <c r="O168" s="55"/>
    </row>
    <row r="169" spans="1:15" x14ac:dyDescent="0.3">
      <c r="A169" s="80" t="s">
        <v>77</v>
      </c>
      <c r="B169" s="86" t="s">
        <v>13</v>
      </c>
      <c r="C169" s="87" t="s">
        <v>65</v>
      </c>
      <c r="D169" s="64">
        <f t="shared" si="12"/>
        <v>0</v>
      </c>
      <c r="E169" s="65">
        <v>0</v>
      </c>
      <c r="F169" s="66">
        <v>0</v>
      </c>
      <c r="G169" s="112">
        <v>0</v>
      </c>
      <c r="H169" s="105" t="e">
        <f t="shared" si="13"/>
        <v>#DIV/0!</v>
      </c>
      <c r="J169" s="55"/>
      <c r="K169" s="55"/>
      <c r="L169" s="55"/>
      <c r="M169" s="55"/>
      <c r="N169" s="55"/>
      <c r="O169" s="55"/>
    </row>
    <row r="170" spans="1:15" x14ac:dyDescent="0.3">
      <c r="A170" s="88" t="s">
        <v>78</v>
      </c>
      <c r="B170" s="86" t="s">
        <v>13</v>
      </c>
      <c r="C170" s="87" t="s">
        <v>25</v>
      </c>
      <c r="D170" s="89">
        <f t="shared" si="12"/>
        <v>10026148.949999999</v>
      </c>
      <c r="E170" s="65">
        <v>7018304.2599999998</v>
      </c>
      <c r="F170" s="66">
        <v>1503922.34</v>
      </c>
      <c r="G170" s="112">
        <f>10026148.95-E170-F170</f>
        <v>1503922.3499999994</v>
      </c>
      <c r="H170" s="105">
        <f t="shared" si="13"/>
        <v>69.999999950130416</v>
      </c>
      <c r="J170" s="55"/>
      <c r="K170" s="55"/>
      <c r="L170" s="55"/>
      <c r="M170" s="55"/>
      <c r="N170" s="55"/>
      <c r="O170" s="55"/>
    </row>
    <row r="171" spans="1:15" x14ac:dyDescent="0.3">
      <c r="A171" s="88"/>
      <c r="B171" s="86" t="s">
        <v>13</v>
      </c>
      <c r="C171" s="87" t="s">
        <v>54</v>
      </c>
      <c r="D171" s="64">
        <f t="shared" si="12"/>
        <v>0</v>
      </c>
      <c r="E171" s="65">
        <v>0</v>
      </c>
      <c r="F171" s="66">
        <v>0</v>
      </c>
      <c r="G171" s="112">
        <v>0</v>
      </c>
      <c r="H171" s="105" t="e">
        <f t="shared" si="13"/>
        <v>#DIV/0!</v>
      </c>
      <c r="J171" s="55"/>
      <c r="K171" s="55"/>
      <c r="L171" s="55"/>
      <c r="M171" s="55"/>
      <c r="N171" s="55"/>
      <c r="O171" s="55"/>
    </row>
    <row r="172" spans="1:15" x14ac:dyDescent="0.3">
      <c r="A172" s="88" t="s">
        <v>79</v>
      </c>
      <c r="B172" s="86" t="s">
        <v>13</v>
      </c>
      <c r="C172" s="87" t="s">
        <v>26</v>
      </c>
      <c r="D172" s="64">
        <f t="shared" si="12"/>
        <v>0</v>
      </c>
      <c r="E172" s="65">
        <v>0</v>
      </c>
      <c r="F172" s="66">
        <v>0</v>
      </c>
      <c r="G172" s="112">
        <v>0</v>
      </c>
      <c r="H172" s="105" t="e">
        <f t="shared" si="13"/>
        <v>#DIV/0!</v>
      </c>
      <c r="J172" s="55"/>
      <c r="K172" s="55"/>
      <c r="L172" s="55"/>
      <c r="M172" s="55"/>
      <c r="N172" s="55"/>
      <c r="O172" s="55"/>
    </row>
    <row r="173" spans="1:15" x14ac:dyDescent="0.3">
      <c r="A173" s="88" t="s">
        <v>80</v>
      </c>
      <c r="B173" s="86" t="s">
        <v>13</v>
      </c>
      <c r="C173" s="87" t="s">
        <v>27</v>
      </c>
      <c r="D173" s="89">
        <f t="shared" si="12"/>
        <v>120678111.22</v>
      </c>
      <c r="E173" s="65">
        <v>84474677.849999994</v>
      </c>
      <c r="F173" s="66">
        <v>18101716.68</v>
      </c>
      <c r="G173" s="112">
        <f>120678111.22-E173-F173</f>
        <v>18101716.690000005</v>
      </c>
      <c r="H173" s="105">
        <f t="shared" si="13"/>
        <v>69.999999996685389</v>
      </c>
      <c r="J173" s="55"/>
      <c r="K173" s="55"/>
      <c r="L173" s="55"/>
      <c r="M173" s="55"/>
      <c r="N173" s="55"/>
      <c r="O173" s="55"/>
    </row>
    <row r="174" spans="1:15" ht="15" thickBot="1" x14ac:dyDescent="0.35">
      <c r="A174" s="90" t="s">
        <v>81</v>
      </c>
      <c r="B174" s="91" t="s">
        <v>13</v>
      </c>
      <c r="C174" s="92" t="s">
        <v>28</v>
      </c>
      <c r="D174" s="64">
        <f t="shared" si="12"/>
        <v>0</v>
      </c>
      <c r="E174" s="93">
        <v>0</v>
      </c>
      <c r="F174" s="94">
        <v>0</v>
      </c>
      <c r="G174" s="115">
        <v>0</v>
      </c>
      <c r="H174" s="106" t="e">
        <f t="shared" si="13"/>
        <v>#DIV/0!</v>
      </c>
      <c r="J174" s="55"/>
      <c r="K174" s="55"/>
      <c r="L174" s="55"/>
      <c r="M174" s="55"/>
      <c r="N174" s="55"/>
      <c r="O174" s="55"/>
    </row>
    <row r="175" spans="1:15" ht="15" thickBot="1" x14ac:dyDescent="0.35">
      <c r="A175" s="221" t="s">
        <v>3</v>
      </c>
      <c r="B175" s="222"/>
      <c r="C175" s="222"/>
      <c r="D175" s="169">
        <f>SUM(D158:D174)</f>
        <v>263647989.55999997</v>
      </c>
      <c r="E175" s="173">
        <f>SUM(E158:E174)</f>
        <v>184553592.68000001</v>
      </c>
      <c r="F175" s="163">
        <f>SUM(F158:F174)</f>
        <v>53293520.450000003</v>
      </c>
      <c r="G175" s="174">
        <f>SUM(G158:G174)</f>
        <v>25800876.43</v>
      </c>
      <c r="H175" s="63">
        <f t="shared" si="13"/>
        <v>69.999999995448491</v>
      </c>
      <c r="J175" s="55"/>
      <c r="K175" s="55"/>
      <c r="L175" s="55"/>
      <c r="M175" s="55"/>
      <c r="N175" s="55"/>
      <c r="O175" s="55"/>
    </row>
    <row r="176" spans="1:15" ht="15" thickBot="1" x14ac:dyDescent="0.35">
      <c r="A176" s="96"/>
      <c r="B176" s="96"/>
      <c r="C176" s="96"/>
      <c r="D176" s="122"/>
      <c r="E176" s="249" t="s">
        <v>63</v>
      </c>
      <c r="F176" s="250"/>
      <c r="G176" s="251"/>
      <c r="H176" s="176">
        <f>+E177/$E$250*100</f>
        <v>78.215912508512119</v>
      </c>
      <c r="I176" s="49">
        <v>0.52080000000000004</v>
      </c>
      <c r="J176" s="57" t="s">
        <v>68</v>
      </c>
      <c r="K176" s="55"/>
      <c r="L176" s="55"/>
      <c r="M176" s="55"/>
      <c r="N176" s="55"/>
      <c r="O176" s="55"/>
    </row>
    <row r="177" spans="1:15" ht="15" thickBot="1" x14ac:dyDescent="0.35">
      <c r="A177" s="96"/>
      <c r="B177" s="96"/>
      <c r="C177" s="246" t="s">
        <v>66</v>
      </c>
      <c r="D177" s="247"/>
      <c r="E177" s="175">
        <f>+E152+E175</f>
        <v>617511877.22000003</v>
      </c>
      <c r="F177" s="122"/>
      <c r="G177" s="122"/>
      <c r="H177" s="107"/>
      <c r="J177" s="55"/>
      <c r="K177" s="55"/>
      <c r="L177" s="55"/>
      <c r="M177" s="55"/>
      <c r="N177" s="55"/>
      <c r="O177" s="55"/>
    </row>
    <row r="178" spans="1:15" x14ac:dyDescent="0.3">
      <c r="A178" s="96"/>
      <c r="B178" s="96"/>
      <c r="C178" s="96"/>
      <c r="D178" s="122"/>
      <c r="E178" s="122"/>
      <c r="F178" s="122"/>
      <c r="G178" s="122"/>
      <c r="H178" s="96"/>
      <c r="J178" s="55"/>
      <c r="K178" s="55"/>
      <c r="L178" s="55"/>
      <c r="M178" s="55"/>
      <c r="N178" s="55"/>
      <c r="O178" s="55"/>
    </row>
    <row r="179" spans="1:15" ht="15" thickBot="1" x14ac:dyDescent="0.35">
      <c r="A179" s="101"/>
      <c r="B179" s="101"/>
      <c r="C179" s="101"/>
      <c r="D179" s="123"/>
      <c r="E179" s="124"/>
      <c r="F179" s="124"/>
      <c r="G179" s="124"/>
      <c r="H179" s="102"/>
      <c r="I179" s="24"/>
      <c r="J179" s="55"/>
      <c r="K179" s="55"/>
      <c r="L179" s="55"/>
      <c r="M179" s="55"/>
      <c r="N179" s="55"/>
      <c r="O179" s="55"/>
    </row>
    <row r="180" spans="1:15" ht="17.25" customHeight="1" thickBot="1" x14ac:dyDescent="0.35">
      <c r="A180" s="233" t="s">
        <v>36</v>
      </c>
      <c r="B180" s="234"/>
      <c r="C180" s="234"/>
      <c r="D180" s="234"/>
      <c r="E180" s="234"/>
      <c r="F180" s="234"/>
      <c r="G180" s="234"/>
      <c r="H180" s="235"/>
      <c r="J180" s="55"/>
      <c r="K180" s="55"/>
      <c r="L180" s="55"/>
      <c r="M180" s="55"/>
      <c r="N180" s="55"/>
      <c r="O180" s="55"/>
    </row>
    <row r="181" spans="1:15" s="6" customFormat="1" ht="19.2" customHeight="1" x14ac:dyDescent="0.3">
      <c r="A181" s="219" t="s">
        <v>8</v>
      </c>
      <c r="B181" s="236" t="s">
        <v>9</v>
      </c>
      <c r="C181" s="238" t="s">
        <v>56</v>
      </c>
      <c r="D181" s="240" t="s">
        <v>4</v>
      </c>
      <c r="E181" s="242" t="s">
        <v>0</v>
      </c>
      <c r="F181" s="243"/>
      <c r="G181" s="244" t="s">
        <v>2</v>
      </c>
      <c r="H181" s="219" t="s">
        <v>5</v>
      </c>
      <c r="J181" s="56"/>
      <c r="K181" s="56"/>
      <c r="L181" s="56"/>
      <c r="M181" s="56"/>
      <c r="N181" s="56"/>
      <c r="O181" s="56"/>
    </row>
    <row r="182" spans="1:15" s="6" customFormat="1" ht="46.95" customHeight="1" thickBot="1" x14ac:dyDescent="0.35">
      <c r="A182" s="220"/>
      <c r="B182" s="237"/>
      <c r="C182" s="239"/>
      <c r="D182" s="241"/>
      <c r="E182" s="125" t="s">
        <v>1</v>
      </c>
      <c r="F182" s="126" t="s">
        <v>14</v>
      </c>
      <c r="G182" s="252"/>
      <c r="H182" s="220"/>
      <c r="J182" s="56"/>
      <c r="K182" s="56"/>
      <c r="L182" s="56"/>
      <c r="M182" s="56"/>
      <c r="N182" s="56"/>
      <c r="O182" s="56"/>
    </row>
    <row r="183" spans="1:15" x14ac:dyDescent="0.3">
      <c r="A183" s="103"/>
      <c r="B183" s="81" t="s">
        <v>6</v>
      </c>
      <c r="C183" s="82" t="s">
        <v>24</v>
      </c>
      <c r="D183" s="64">
        <f>+E183+F183+G183</f>
        <v>0</v>
      </c>
      <c r="E183" s="83">
        <v>0</v>
      </c>
      <c r="F183" s="84">
        <v>0</v>
      </c>
      <c r="G183" s="111">
        <v>0</v>
      </c>
      <c r="H183" s="105" t="e">
        <f>+E183/D183*100</f>
        <v>#DIV/0!</v>
      </c>
      <c r="J183" s="55"/>
      <c r="K183" s="55"/>
      <c r="L183" s="55"/>
      <c r="M183" s="55"/>
      <c r="N183" s="55"/>
      <c r="O183" s="55"/>
    </row>
    <row r="184" spans="1:15" x14ac:dyDescent="0.3">
      <c r="A184" s="80" t="s">
        <v>69</v>
      </c>
      <c r="B184" s="86" t="s">
        <v>7</v>
      </c>
      <c r="C184" s="87" t="s">
        <v>67</v>
      </c>
      <c r="D184" s="64">
        <f t="shared" ref="D184:D199" si="14">+E184+F184+G184</f>
        <v>159001380.82999998</v>
      </c>
      <c r="E184" s="65">
        <v>111300966.58</v>
      </c>
      <c r="F184" s="66">
        <v>47700414.25</v>
      </c>
      <c r="G184" s="130">
        <f>159001380.83-E184-F184</f>
        <v>0</v>
      </c>
      <c r="H184" s="105">
        <f t="shared" ref="H184:H200" si="15">+E184/D184*100</f>
        <v>69.99999999937107</v>
      </c>
      <c r="J184" s="55"/>
      <c r="K184" s="55"/>
      <c r="L184" s="55"/>
      <c r="M184" s="55"/>
      <c r="N184" s="55"/>
      <c r="O184" s="55"/>
    </row>
    <row r="185" spans="1:15" x14ac:dyDescent="0.3">
      <c r="A185" s="80" t="s">
        <v>70</v>
      </c>
      <c r="B185" s="86" t="s">
        <v>10</v>
      </c>
      <c r="C185" s="87" t="s">
        <v>15</v>
      </c>
      <c r="D185" s="64">
        <f t="shared" si="14"/>
        <v>0</v>
      </c>
      <c r="E185" s="65">
        <v>0</v>
      </c>
      <c r="F185" s="66">
        <v>0</v>
      </c>
      <c r="G185" s="112">
        <v>0</v>
      </c>
      <c r="H185" s="105" t="e">
        <f t="shared" si="15"/>
        <v>#DIV/0!</v>
      </c>
      <c r="J185" s="55"/>
      <c r="K185" s="55"/>
      <c r="L185" s="55"/>
      <c r="M185" s="55"/>
      <c r="N185" s="55"/>
      <c r="O185" s="55"/>
    </row>
    <row r="186" spans="1:15" x14ac:dyDescent="0.3">
      <c r="A186" s="80" t="s">
        <v>71</v>
      </c>
      <c r="B186" s="86" t="s">
        <v>10</v>
      </c>
      <c r="C186" s="87" t="s">
        <v>16</v>
      </c>
      <c r="D186" s="143">
        <v>25089929.82</v>
      </c>
      <c r="E186" s="140">
        <v>17562950.879999999</v>
      </c>
      <c r="F186" s="141">
        <v>5017985.97</v>
      </c>
      <c r="G186" s="142">
        <v>2508992.9700000002</v>
      </c>
      <c r="H186" s="105">
        <f t="shared" si="15"/>
        <v>70.000000023913969</v>
      </c>
      <c r="I186" s="26"/>
      <c r="J186" s="55"/>
      <c r="K186" s="55"/>
      <c r="L186" s="55"/>
      <c r="M186" s="55"/>
      <c r="N186" s="55"/>
      <c r="O186" s="55"/>
    </row>
    <row r="187" spans="1:15" x14ac:dyDescent="0.3">
      <c r="A187" s="166" t="s">
        <v>72</v>
      </c>
      <c r="B187" s="167" t="s">
        <v>10</v>
      </c>
      <c r="C187" s="165" t="s">
        <v>17</v>
      </c>
      <c r="D187" s="143">
        <f t="shared" si="14"/>
        <v>9848789.6099999994</v>
      </c>
      <c r="E187" s="140">
        <v>6894152.7300000004</v>
      </c>
      <c r="F187" s="141">
        <v>1477318.44</v>
      </c>
      <c r="G187" s="142">
        <v>1477318.44</v>
      </c>
      <c r="H187" s="105">
        <f t="shared" si="15"/>
        <v>70.000000030460612</v>
      </c>
      <c r="J187" s="55"/>
      <c r="K187" s="55"/>
      <c r="L187" s="55"/>
      <c r="M187" s="55"/>
      <c r="N187" s="55"/>
      <c r="O187" s="55"/>
    </row>
    <row r="188" spans="1:15" x14ac:dyDescent="0.3">
      <c r="A188" s="80"/>
      <c r="B188" s="86" t="s">
        <v>11</v>
      </c>
      <c r="C188" s="87" t="s">
        <v>18</v>
      </c>
      <c r="D188" s="64">
        <f t="shared" si="14"/>
        <v>0</v>
      </c>
      <c r="E188" s="65">
        <v>0</v>
      </c>
      <c r="F188" s="66">
        <v>0</v>
      </c>
      <c r="G188" s="112">
        <v>0</v>
      </c>
      <c r="H188" s="105" t="e">
        <f t="shared" si="15"/>
        <v>#DIV/0!</v>
      </c>
      <c r="J188" s="55"/>
      <c r="K188" s="55"/>
      <c r="L188" s="55"/>
      <c r="M188" s="55"/>
      <c r="N188" s="55"/>
      <c r="O188" s="55"/>
    </row>
    <row r="189" spans="1:15" x14ac:dyDescent="0.3">
      <c r="A189" s="80" t="s">
        <v>73</v>
      </c>
      <c r="B189" s="86" t="s">
        <v>11</v>
      </c>
      <c r="C189" s="87" t="s">
        <v>19</v>
      </c>
      <c r="D189" s="64">
        <f t="shared" si="14"/>
        <v>0</v>
      </c>
      <c r="E189" s="65">
        <v>0</v>
      </c>
      <c r="F189" s="66">
        <v>0</v>
      </c>
      <c r="G189" s="112">
        <v>0</v>
      </c>
      <c r="H189" s="105" t="e">
        <f t="shared" si="15"/>
        <v>#DIV/0!</v>
      </c>
      <c r="J189" s="55"/>
      <c r="K189" s="55"/>
      <c r="L189" s="55"/>
      <c r="M189" s="55"/>
      <c r="N189" s="55"/>
      <c r="O189" s="55"/>
    </row>
    <row r="190" spans="1:15" x14ac:dyDescent="0.3">
      <c r="A190" s="80" t="s">
        <v>74</v>
      </c>
      <c r="B190" s="86" t="s">
        <v>12</v>
      </c>
      <c r="C190" s="87" t="s">
        <v>20</v>
      </c>
      <c r="D190" s="64">
        <f t="shared" si="14"/>
        <v>0</v>
      </c>
      <c r="E190" s="65">
        <v>0</v>
      </c>
      <c r="F190" s="66">
        <v>0</v>
      </c>
      <c r="G190" s="112">
        <v>0</v>
      </c>
      <c r="H190" s="105" t="e">
        <f t="shared" si="15"/>
        <v>#DIV/0!</v>
      </c>
      <c r="J190" s="55"/>
      <c r="K190" s="55"/>
      <c r="L190" s="55"/>
      <c r="M190" s="55"/>
      <c r="N190" s="55"/>
      <c r="O190" s="55"/>
    </row>
    <row r="191" spans="1:15" x14ac:dyDescent="0.3">
      <c r="A191" s="80"/>
      <c r="B191" s="86" t="s">
        <v>12</v>
      </c>
      <c r="C191" s="87" t="s">
        <v>21</v>
      </c>
      <c r="D191" s="64">
        <f t="shared" si="14"/>
        <v>0</v>
      </c>
      <c r="E191" s="65">
        <v>0</v>
      </c>
      <c r="F191" s="66">
        <v>0</v>
      </c>
      <c r="G191" s="112">
        <v>0</v>
      </c>
      <c r="H191" s="105" t="e">
        <f t="shared" si="15"/>
        <v>#DIV/0!</v>
      </c>
      <c r="J191" s="55"/>
      <c r="K191" s="55"/>
      <c r="L191" s="55"/>
      <c r="M191" s="55"/>
      <c r="N191" s="55"/>
      <c r="O191" s="55"/>
    </row>
    <row r="192" spans="1:15" x14ac:dyDescent="0.3">
      <c r="A192" s="80" t="s">
        <v>75</v>
      </c>
      <c r="B192" s="86" t="s">
        <v>12</v>
      </c>
      <c r="C192" s="87" t="s">
        <v>22</v>
      </c>
      <c r="D192" s="64">
        <f t="shared" si="14"/>
        <v>0</v>
      </c>
      <c r="E192" s="65">
        <v>0</v>
      </c>
      <c r="F192" s="66">
        <v>0</v>
      </c>
      <c r="G192" s="112">
        <v>0</v>
      </c>
      <c r="H192" s="105" t="e">
        <f t="shared" si="15"/>
        <v>#DIV/0!</v>
      </c>
      <c r="J192" s="55"/>
      <c r="K192" s="55"/>
      <c r="L192" s="55"/>
      <c r="M192" s="55"/>
      <c r="N192" s="55"/>
      <c r="O192" s="55"/>
    </row>
    <row r="193" spans="1:15" x14ac:dyDescent="0.3">
      <c r="A193" s="80" t="s">
        <v>76</v>
      </c>
      <c r="B193" s="86" t="s">
        <v>12</v>
      </c>
      <c r="C193" s="87" t="s">
        <v>23</v>
      </c>
      <c r="D193" s="64">
        <f t="shared" si="14"/>
        <v>0</v>
      </c>
      <c r="E193" s="65">
        <v>0</v>
      </c>
      <c r="F193" s="66">
        <v>0</v>
      </c>
      <c r="G193" s="112">
        <v>0</v>
      </c>
      <c r="H193" s="105" t="e">
        <f t="shared" si="15"/>
        <v>#DIV/0!</v>
      </c>
      <c r="J193" s="55"/>
      <c r="K193" s="55"/>
      <c r="L193" s="55"/>
      <c r="M193" s="55"/>
      <c r="N193" s="55"/>
      <c r="O193" s="55"/>
    </row>
    <row r="194" spans="1:15" x14ac:dyDescent="0.3">
      <c r="A194" s="80" t="s">
        <v>77</v>
      </c>
      <c r="B194" s="86" t="s">
        <v>13</v>
      </c>
      <c r="C194" s="87" t="s">
        <v>65</v>
      </c>
      <c r="D194" s="64">
        <f t="shared" si="14"/>
        <v>0</v>
      </c>
      <c r="E194" s="65">
        <v>0</v>
      </c>
      <c r="F194" s="66">
        <v>0</v>
      </c>
      <c r="G194" s="112">
        <v>0</v>
      </c>
      <c r="H194" s="105" t="e">
        <f t="shared" si="15"/>
        <v>#DIV/0!</v>
      </c>
      <c r="J194" s="55"/>
      <c r="K194" s="55"/>
      <c r="L194" s="55"/>
      <c r="M194" s="55"/>
      <c r="N194" s="55"/>
      <c r="O194" s="55"/>
    </row>
    <row r="195" spans="1:15" x14ac:dyDescent="0.3">
      <c r="A195" s="88" t="s">
        <v>78</v>
      </c>
      <c r="B195" s="86" t="s">
        <v>13</v>
      </c>
      <c r="C195" s="87" t="s">
        <v>25</v>
      </c>
      <c r="D195" s="89">
        <f t="shared" si="14"/>
        <v>0</v>
      </c>
      <c r="E195" s="65">
        <v>0</v>
      </c>
      <c r="F195" s="66">
        <v>0</v>
      </c>
      <c r="G195" s="112">
        <v>0</v>
      </c>
      <c r="H195" s="105" t="e">
        <f t="shared" si="15"/>
        <v>#DIV/0!</v>
      </c>
      <c r="J195" s="55"/>
      <c r="K195" s="55"/>
      <c r="L195" s="55"/>
      <c r="M195" s="55"/>
      <c r="N195" s="55"/>
      <c r="O195" s="55"/>
    </row>
    <row r="196" spans="1:15" x14ac:dyDescent="0.3">
      <c r="A196" s="88"/>
      <c r="B196" s="86" t="s">
        <v>13</v>
      </c>
      <c r="C196" s="87" t="s">
        <v>54</v>
      </c>
      <c r="D196" s="89">
        <f t="shared" si="14"/>
        <v>0</v>
      </c>
      <c r="E196" s="65">
        <v>0</v>
      </c>
      <c r="F196" s="66">
        <v>0</v>
      </c>
      <c r="G196" s="112">
        <v>0</v>
      </c>
      <c r="H196" s="105" t="e">
        <f t="shared" si="15"/>
        <v>#DIV/0!</v>
      </c>
      <c r="J196" s="55"/>
      <c r="K196" s="55"/>
      <c r="L196" s="55"/>
      <c r="M196" s="55"/>
      <c r="N196" s="55"/>
      <c r="O196" s="55"/>
    </row>
    <row r="197" spans="1:15" x14ac:dyDescent="0.3">
      <c r="A197" s="88" t="s">
        <v>79</v>
      </c>
      <c r="B197" s="86" t="s">
        <v>13</v>
      </c>
      <c r="C197" s="87" t="s">
        <v>26</v>
      </c>
      <c r="D197" s="89">
        <f t="shared" si="14"/>
        <v>14285714.289999999</v>
      </c>
      <c r="E197" s="65">
        <v>10000000</v>
      </c>
      <c r="F197" s="66">
        <v>2142857.14</v>
      </c>
      <c r="G197" s="112">
        <f>14285714.29-E197-F197</f>
        <v>2142857.149999999</v>
      </c>
      <c r="H197" s="105">
        <f t="shared" si="15"/>
        <v>69.999999979000009</v>
      </c>
      <c r="J197" s="55"/>
      <c r="K197" s="55"/>
      <c r="L197" s="55"/>
      <c r="M197" s="55"/>
      <c r="N197" s="55"/>
      <c r="O197" s="55"/>
    </row>
    <row r="198" spans="1:15" x14ac:dyDescent="0.3">
      <c r="A198" s="88" t="s">
        <v>80</v>
      </c>
      <c r="B198" s="86" t="s">
        <v>13</v>
      </c>
      <c r="C198" s="87" t="s">
        <v>27</v>
      </c>
      <c r="D198" s="89">
        <f t="shared" si="14"/>
        <v>0</v>
      </c>
      <c r="E198" s="65">
        <v>0</v>
      </c>
      <c r="F198" s="66">
        <v>0</v>
      </c>
      <c r="G198" s="112">
        <v>0</v>
      </c>
      <c r="H198" s="105" t="e">
        <f t="shared" si="15"/>
        <v>#DIV/0!</v>
      </c>
      <c r="J198" s="55"/>
      <c r="K198" s="55"/>
      <c r="L198" s="55"/>
      <c r="M198" s="55"/>
      <c r="N198" s="55"/>
      <c r="O198" s="55"/>
    </row>
    <row r="199" spans="1:15" ht="15" thickBot="1" x14ac:dyDescent="0.35">
      <c r="A199" s="90" t="s">
        <v>81</v>
      </c>
      <c r="B199" s="91" t="s">
        <v>13</v>
      </c>
      <c r="C199" s="92" t="s">
        <v>28</v>
      </c>
      <c r="D199" s="62">
        <f t="shared" si="14"/>
        <v>0</v>
      </c>
      <c r="E199" s="93">
        <v>0</v>
      </c>
      <c r="F199" s="94">
        <v>0</v>
      </c>
      <c r="G199" s="131">
        <v>0</v>
      </c>
      <c r="H199" s="106" t="e">
        <f t="shared" si="15"/>
        <v>#DIV/0!</v>
      </c>
      <c r="J199" s="55"/>
      <c r="K199" s="55"/>
      <c r="L199" s="55"/>
      <c r="M199" s="55"/>
      <c r="N199" s="55"/>
      <c r="O199" s="55"/>
    </row>
    <row r="200" spans="1:15" ht="15" thickBot="1" x14ac:dyDescent="0.35">
      <c r="A200" s="221" t="s">
        <v>3</v>
      </c>
      <c r="B200" s="222"/>
      <c r="C200" s="222"/>
      <c r="D200" s="169">
        <f>SUM(D183:D199)</f>
        <v>208225814.54999998</v>
      </c>
      <c r="E200" s="170">
        <f>SUM(E183:E199)</f>
        <v>145758070.19</v>
      </c>
      <c r="F200" s="171">
        <f>SUM(F183:F199)</f>
        <v>56338575.799999997</v>
      </c>
      <c r="G200" s="172">
        <f>SUM(G183:G199)</f>
        <v>6129168.5599999987</v>
      </c>
      <c r="H200" s="63">
        <f t="shared" si="15"/>
        <v>70.000000002401237</v>
      </c>
      <c r="J200" s="55"/>
      <c r="K200" s="55"/>
      <c r="L200" s="55"/>
      <c r="M200" s="55"/>
      <c r="N200" s="55"/>
      <c r="O200" s="55"/>
    </row>
    <row r="201" spans="1:15" ht="15" thickBot="1" x14ac:dyDescent="0.35">
      <c r="A201" s="96"/>
      <c r="B201" s="96"/>
      <c r="C201" s="96"/>
      <c r="D201" s="122"/>
      <c r="E201" s="249" t="s">
        <v>63</v>
      </c>
      <c r="F201" s="250"/>
      <c r="G201" s="251"/>
      <c r="H201" s="99">
        <f>+E202/$E$250*100</f>
        <v>96.67806827580749</v>
      </c>
      <c r="I201" s="49">
        <v>0.7</v>
      </c>
      <c r="J201" s="57" t="s">
        <v>68</v>
      </c>
      <c r="K201" s="55"/>
      <c r="L201" s="55"/>
      <c r="M201" s="55"/>
      <c r="N201" s="55"/>
      <c r="O201" s="55"/>
    </row>
    <row r="202" spans="1:15" ht="15" thickBot="1" x14ac:dyDescent="0.35">
      <c r="A202" s="96"/>
      <c r="B202" s="96"/>
      <c r="C202" s="246" t="s">
        <v>66</v>
      </c>
      <c r="D202" s="247"/>
      <c r="E202" s="175">
        <f>+E177+E200</f>
        <v>763269947.41000009</v>
      </c>
      <c r="F202" s="122"/>
      <c r="G202" s="122"/>
      <c r="H202" s="107"/>
      <c r="J202" s="55"/>
      <c r="K202" s="55"/>
      <c r="L202" s="55"/>
      <c r="M202" s="55"/>
      <c r="N202" s="55"/>
      <c r="O202" s="55"/>
    </row>
    <row r="203" spans="1:15" x14ac:dyDescent="0.3">
      <c r="A203" s="96"/>
      <c r="B203" s="96"/>
      <c r="C203" s="96"/>
      <c r="D203" s="122"/>
      <c r="E203" s="122"/>
      <c r="F203" s="122"/>
      <c r="G203" s="122"/>
      <c r="H203" s="96"/>
      <c r="J203" s="55"/>
      <c r="K203" s="55"/>
      <c r="L203" s="55"/>
      <c r="M203" s="55"/>
      <c r="N203" s="55"/>
      <c r="O203" s="55"/>
    </row>
    <row r="204" spans="1:15" ht="15" thickBot="1" x14ac:dyDescent="0.35">
      <c r="A204" s="101"/>
      <c r="B204" s="101"/>
      <c r="C204" s="101"/>
      <c r="D204" s="123"/>
      <c r="E204" s="124"/>
      <c r="F204" s="124"/>
      <c r="G204" s="124"/>
      <c r="H204" s="102"/>
      <c r="I204" s="24"/>
      <c r="J204" s="55"/>
      <c r="K204" s="55"/>
      <c r="L204" s="55"/>
      <c r="M204" s="55"/>
      <c r="N204" s="55"/>
      <c r="O204" s="55"/>
    </row>
    <row r="205" spans="1:15" ht="17.25" customHeight="1" thickBot="1" x14ac:dyDescent="0.35">
      <c r="A205" s="233" t="s">
        <v>37</v>
      </c>
      <c r="B205" s="234"/>
      <c r="C205" s="234"/>
      <c r="D205" s="234"/>
      <c r="E205" s="234"/>
      <c r="F205" s="234"/>
      <c r="G205" s="234"/>
      <c r="H205" s="235"/>
      <c r="J205" s="55"/>
      <c r="K205" s="55"/>
      <c r="L205" s="55"/>
      <c r="M205" s="55"/>
      <c r="N205" s="55"/>
      <c r="O205" s="55"/>
    </row>
    <row r="206" spans="1:15" s="6" customFormat="1" ht="19.95" customHeight="1" x14ac:dyDescent="0.3">
      <c r="A206" s="219" t="s">
        <v>8</v>
      </c>
      <c r="B206" s="236" t="s">
        <v>9</v>
      </c>
      <c r="C206" s="238" t="s">
        <v>56</v>
      </c>
      <c r="D206" s="240" t="s">
        <v>4</v>
      </c>
      <c r="E206" s="242" t="s">
        <v>0</v>
      </c>
      <c r="F206" s="243"/>
      <c r="G206" s="244" t="s">
        <v>2</v>
      </c>
      <c r="H206" s="219" t="s">
        <v>5</v>
      </c>
      <c r="J206" s="56"/>
      <c r="K206" s="56"/>
      <c r="L206" s="56"/>
      <c r="M206" s="56"/>
      <c r="N206" s="56"/>
      <c r="O206" s="56"/>
    </row>
    <row r="207" spans="1:15" s="6" customFormat="1" ht="45" customHeight="1" thickBot="1" x14ac:dyDescent="0.35">
      <c r="A207" s="220"/>
      <c r="B207" s="237"/>
      <c r="C207" s="239"/>
      <c r="D207" s="241"/>
      <c r="E207" s="132" t="s">
        <v>1</v>
      </c>
      <c r="F207" s="133" t="s">
        <v>14</v>
      </c>
      <c r="G207" s="245"/>
      <c r="H207" s="220"/>
      <c r="J207" s="56"/>
      <c r="K207" s="56"/>
      <c r="L207" s="56"/>
      <c r="M207" s="56"/>
      <c r="N207" s="56"/>
      <c r="O207" s="56"/>
    </row>
    <row r="208" spans="1:15" x14ac:dyDescent="0.3">
      <c r="A208" s="103"/>
      <c r="B208" s="81" t="s">
        <v>6</v>
      </c>
      <c r="C208" s="82" t="s">
        <v>24</v>
      </c>
      <c r="D208" s="70">
        <f>+E208+F208+G208</f>
        <v>0</v>
      </c>
      <c r="E208" s="71">
        <v>0</v>
      </c>
      <c r="F208" s="72">
        <v>0</v>
      </c>
      <c r="G208" s="70">
        <v>0</v>
      </c>
      <c r="H208" s="70" t="e">
        <f>+E208/D208*100</f>
        <v>#DIV/0!</v>
      </c>
      <c r="J208" s="55"/>
      <c r="K208" s="55"/>
      <c r="L208" s="55"/>
      <c r="M208" s="55"/>
      <c r="N208" s="55"/>
      <c r="O208" s="55"/>
    </row>
    <row r="209" spans="1:15" x14ac:dyDescent="0.3">
      <c r="A209" s="80" t="s">
        <v>69</v>
      </c>
      <c r="B209" s="86" t="s">
        <v>7</v>
      </c>
      <c r="C209" s="87" t="s">
        <v>67</v>
      </c>
      <c r="D209" s="70">
        <f t="shared" ref="D209:D224" si="16">+E209+F209+G209</f>
        <v>0</v>
      </c>
      <c r="E209" s="71">
        <v>0</v>
      </c>
      <c r="F209" s="72">
        <v>0</v>
      </c>
      <c r="G209" s="70">
        <v>0</v>
      </c>
      <c r="H209" s="70" t="e">
        <f t="shared" ref="H209:H225" si="17">+E209/D209*100</f>
        <v>#DIV/0!</v>
      </c>
      <c r="J209" s="55"/>
      <c r="K209" s="55"/>
      <c r="L209" s="55"/>
      <c r="M209" s="55"/>
      <c r="N209" s="55"/>
      <c r="O209" s="55"/>
    </row>
    <row r="210" spans="1:15" x14ac:dyDescent="0.3">
      <c r="A210" s="80" t="s">
        <v>70</v>
      </c>
      <c r="B210" s="86" t="s">
        <v>10</v>
      </c>
      <c r="C210" s="87" t="s">
        <v>15</v>
      </c>
      <c r="D210" s="70">
        <f t="shared" si="16"/>
        <v>0</v>
      </c>
      <c r="E210" s="71">
        <v>0</v>
      </c>
      <c r="F210" s="72">
        <v>0</v>
      </c>
      <c r="G210" s="70">
        <v>0</v>
      </c>
      <c r="H210" s="70" t="e">
        <f t="shared" si="17"/>
        <v>#DIV/0!</v>
      </c>
      <c r="J210" s="55"/>
      <c r="K210" s="55"/>
      <c r="L210" s="55"/>
      <c r="M210" s="55"/>
      <c r="N210" s="55"/>
      <c r="O210" s="55"/>
    </row>
    <row r="211" spans="1:15" x14ac:dyDescent="0.3">
      <c r="A211" s="80" t="s">
        <v>71</v>
      </c>
      <c r="B211" s="86" t="s">
        <v>10</v>
      </c>
      <c r="C211" s="87" t="s">
        <v>16</v>
      </c>
      <c r="D211" s="70">
        <f t="shared" si="16"/>
        <v>0</v>
      </c>
      <c r="E211" s="71">
        <v>0</v>
      </c>
      <c r="F211" s="72">
        <v>0</v>
      </c>
      <c r="G211" s="70">
        <v>0</v>
      </c>
      <c r="H211" s="70" t="e">
        <f t="shared" si="17"/>
        <v>#DIV/0!</v>
      </c>
      <c r="J211" s="55"/>
      <c r="K211" s="55"/>
      <c r="L211" s="55"/>
      <c r="M211" s="55"/>
      <c r="N211" s="55"/>
      <c r="O211" s="55"/>
    </row>
    <row r="212" spans="1:15" x14ac:dyDescent="0.3">
      <c r="A212" s="148" t="s">
        <v>72</v>
      </c>
      <c r="B212" s="149" t="s">
        <v>10</v>
      </c>
      <c r="C212" s="150" t="s">
        <v>17</v>
      </c>
      <c r="D212" s="137">
        <f t="shared" si="16"/>
        <v>0</v>
      </c>
      <c r="E212" s="138">
        <v>0</v>
      </c>
      <c r="F212" s="153">
        <v>0</v>
      </c>
      <c r="G212" s="137">
        <v>0</v>
      </c>
      <c r="H212" s="70" t="e">
        <f t="shared" si="17"/>
        <v>#DIV/0!</v>
      </c>
      <c r="J212" s="55"/>
      <c r="K212" s="55"/>
      <c r="L212" s="55"/>
      <c r="M212" s="55"/>
      <c r="N212" s="55"/>
      <c r="O212" s="55"/>
    </row>
    <row r="213" spans="1:15" x14ac:dyDescent="0.3">
      <c r="A213" s="80"/>
      <c r="B213" s="86" t="s">
        <v>11</v>
      </c>
      <c r="C213" s="87" t="s">
        <v>18</v>
      </c>
      <c r="D213" s="70">
        <f t="shared" si="16"/>
        <v>0</v>
      </c>
      <c r="E213" s="71">
        <v>0</v>
      </c>
      <c r="F213" s="72">
        <v>0</v>
      </c>
      <c r="G213" s="70">
        <v>0</v>
      </c>
      <c r="H213" s="70" t="e">
        <f t="shared" si="17"/>
        <v>#DIV/0!</v>
      </c>
      <c r="J213" s="55"/>
      <c r="K213" s="55"/>
      <c r="L213" s="55"/>
      <c r="M213" s="55"/>
      <c r="N213" s="55"/>
      <c r="O213" s="55"/>
    </row>
    <row r="214" spans="1:15" x14ac:dyDescent="0.3">
      <c r="A214" s="80" t="s">
        <v>73</v>
      </c>
      <c r="B214" s="86" t="s">
        <v>11</v>
      </c>
      <c r="C214" s="87" t="s">
        <v>19</v>
      </c>
      <c r="D214" s="70">
        <f t="shared" si="16"/>
        <v>0</v>
      </c>
      <c r="E214" s="71">
        <v>0</v>
      </c>
      <c r="F214" s="72">
        <v>0</v>
      </c>
      <c r="G214" s="70">
        <v>0</v>
      </c>
      <c r="H214" s="70" t="e">
        <f t="shared" si="17"/>
        <v>#DIV/0!</v>
      </c>
      <c r="J214" s="55"/>
      <c r="K214" s="55"/>
      <c r="L214" s="55"/>
      <c r="M214" s="55"/>
      <c r="N214" s="55"/>
      <c r="O214" s="55"/>
    </row>
    <row r="215" spans="1:15" x14ac:dyDescent="0.3">
      <c r="A215" s="80" t="s">
        <v>74</v>
      </c>
      <c r="B215" s="86" t="s">
        <v>12</v>
      </c>
      <c r="C215" s="87" t="s">
        <v>20</v>
      </c>
      <c r="D215" s="70">
        <f t="shared" si="16"/>
        <v>0</v>
      </c>
      <c r="E215" s="71">
        <v>0</v>
      </c>
      <c r="F215" s="72">
        <v>0</v>
      </c>
      <c r="G215" s="70">
        <v>0</v>
      </c>
      <c r="H215" s="70" t="e">
        <f t="shared" si="17"/>
        <v>#DIV/0!</v>
      </c>
      <c r="J215" s="55"/>
      <c r="K215" s="55"/>
      <c r="L215" s="55"/>
      <c r="M215" s="55"/>
      <c r="N215" s="55"/>
      <c r="O215" s="55"/>
    </row>
    <row r="216" spans="1:15" x14ac:dyDescent="0.3">
      <c r="A216" s="80"/>
      <c r="B216" s="86" t="s">
        <v>12</v>
      </c>
      <c r="C216" s="87" t="s">
        <v>21</v>
      </c>
      <c r="D216" s="70">
        <f t="shared" si="16"/>
        <v>0</v>
      </c>
      <c r="E216" s="71">
        <v>0</v>
      </c>
      <c r="F216" s="72">
        <v>0</v>
      </c>
      <c r="G216" s="70">
        <v>0</v>
      </c>
      <c r="H216" s="70" t="e">
        <f t="shared" si="17"/>
        <v>#DIV/0!</v>
      </c>
      <c r="J216" s="55"/>
      <c r="K216" s="55"/>
      <c r="L216" s="55"/>
      <c r="M216" s="55"/>
      <c r="N216" s="55"/>
      <c r="O216" s="55"/>
    </row>
    <row r="217" spans="1:15" x14ac:dyDescent="0.3">
      <c r="A217" s="80" t="s">
        <v>75</v>
      </c>
      <c r="B217" s="86" t="s">
        <v>12</v>
      </c>
      <c r="C217" s="87" t="s">
        <v>22</v>
      </c>
      <c r="D217" s="70">
        <f t="shared" si="16"/>
        <v>0</v>
      </c>
      <c r="E217" s="71">
        <v>0</v>
      </c>
      <c r="F217" s="72">
        <v>0</v>
      </c>
      <c r="G217" s="70">
        <v>0</v>
      </c>
      <c r="H217" s="70" t="e">
        <f t="shared" si="17"/>
        <v>#DIV/0!</v>
      </c>
      <c r="J217" s="55"/>
      <c r="K217" s="55"/>
      <c r="L217" s="55"/>
      <c r="M217" s="55"/>
      <c r="N217" s="55"/>
      <c r="O217" s="55"/>
    </row>
    <row r="218" spans="1:15" x14ac:dyDescent="0.3">
      <c r="A218" s="80" t="s">
        <v>76</v>
      </c>
      <c r="B218" s="86" t="s">
        <v>12</v>
      </c>
      <c r="C218" s="87" t="s">
        <v>23</v>
      </c>
      <c r="D218" s="70">
        <f t="shared" si="16"/>
        <v>0</v>
      </c>
      <c r="E218" s="71">
        <v>0</v>
      </c>
      <c r="F218" s="72">
        <v>0</v>
      </c>
      <c r="G218" s="70">
        <v>0</v>
      </c>
      <c r="H218" s="70" t="e">
        <f t="shared" si="17"/>
        <v>#DIV/0!</v>
      </c>
      <c r="J218" s="55"/>
      <c r="K218" s="55"/>
      <c r="L218" s="55"/>
      <c r="M218" s="55"/>
      <c r="N218" s="55"/>
      <c r="O218" s="55"/>
    </row>
    <row r="219" spans="1:15" x14ac:dyDescent="0.3">
      <c r="A219" s="80" t="s">
        <v>77</v>
      </c>
      <c r="B219" s="86" t="s">
        <v>13</v>
      </c>
      <c r="C219" s="87" t="s">
        <v>65</v>
      </c>
      <c r="D219" s="70">
        <f t="shared" si="16"/>
        <v>0</v>
      </c>
      <c r="E219" s="71">
        <v>0</v>
      </c>
      <c r="F219" s="72">
        <v>0</v>
      </c>
      <c r="G219" s="70">
        <v>0</v>
      </c>
      <c r="H219" s="70" t="e">
        <f t="shared" si="17"/>
        <v>#DIV/0!</v>
      </c>
      <c r="J219" s="55"/>
      <c r="K219" s="55"/>
      <c r="L219" s="55"/>
      <c r="M219" s="55"/>
      <c r="N219" s="55"/>
      <c r="O219" s="55"/>
    </row>
    <row r="220" spans="1:15" x14ac:dyDescent="0.3">
      <c r="A220" s="88" t="s">
        <v>78</v>
      </c>
      <c r="B220" s="86" t="s">
        <v>13</v>
      </c>
      <c r="C220" s="87" t="s">
        <v>25</v>
      </c>
      <c r="D220" s="134">
        <f t="shared" si="16"/>
        <v>0</v>
      </c>
      <c r="E220" s="71">
        <v>0</v>
      </c>
      <c r="F220" s="72">
        <v>0</v>
      </c>
      <c r="G220" s="70">
        <v>0</v>
      </c>
      <c r="H220" s="70" t="e">
        <f t="shared" si="17"/>
        <v>#DIV/0!</v>
      </c>
      <c r="J220" s="55"/>
      <c r="K220" s="55"/>
      <c r="L220" s="55"/>
      <c r="M220" s="55"/>
      <c r="N220" s="55"/>
      <c r="O220" s="55"/>
    </row>
    <row r="221" spans="1:15" x14ac:dyDescent="0.3">
      <c r="A221" s="88"/>
      <c r="B221" s="86" t="s">
        <v>13</v>
      </c>
      <c r="C221" s="87" t="s">
        <v>54</v>
      </c>
      <c r="D221" s="134">
        <f t="shared" si="16"/>
        <v>0</v>
      </c>
      <c r="E221" s="71">
        <v>0</v>
      </c>
      <c r="F221" s="72">
        <v>0</v>
      </c>
      <c r="G221" s="70">
        <v>0</v>
      </c>
      <c r="H221" s="70" t="e">
        <f t="shared" si="17"/>
        <v>#DIV/0!</v>
      </c>
      <c r="J221" s="55"/>
      <c r="K221" s="55"/>
      <c r="L221" s="55"/>
      <c r="M221" s="55"/>
      <c r="N221" s="55"/>
      <c r="O221" s="55"/>
    </row>
    <row r="222" spans="1:15" x14ac:dyDescent="0.3">
      <c r="A222" s="88" t="s">
        <v>79</v>
      </c>
      <c r="B222" s="86" t="s">
        <v>13</v>
      </c>
      <c r="C222" s="87" t="s">
        <v>26</v>
      </c>
      <c r="D222" s="134">
        <f t="shared" si="16"/>
        <v>37466477.259999998</v>
      </c>
      <c r="E222" s="65">
        <f>11431700+14794833+1.08</f>
        <v>26226534.079999998</v>
      </c>
      <c r="F222" s="66">
        <v>5619971.5800000001</v>
      </c>
      <c r="G222" s="134">
        <f>37466477.26-E222-F222</f>
        <v>5619971.5999999996</v>
      </c>
      <c r="H222" s="70">
        <f t="shared" si="17"/>
        <v>69.999999994661906</v>
      </c>
      <c r="J222" s="55"/>
      <c r="K222" s="55"/>
      <c r="L222" s="55"/>
      <c r="M222" s="55"/>
      <c r="N222" s="55"/>
      <c r="O222" s="55"/>
    </row>
    <row r="223" spans="1:15" x14ac:dyDescent="0.3">
      <c r="A223" s="88" t="s">
        <v>80</v>
      </c>
      <c r="B223" s="86" t="s">
        <v>13</v>
      </c>
      <c r="C223" s="87" t="s">
        <v>27</v>
      </c>
      <c r="D223" s="134">
        <f t="shared" si="16"/>
        <v>0</v>
      </c>
      <c r="E223" s="71">
        <v>0</v>
      </c>
      <c r="F223" s="72">
        <v>0</v>
      </c>
      <c r="G223" s="70">
        <v>0</v>
      </c>
      <c r="H223" s="70" t="e">
        <f t="shared" si="17"/>
        <v>#DIV/0!</v>
      </c>
      <c r="J223" s="55"/>
      <c r="K223" s="55"/>
      <c r="L223" s="55"/>
      <c r="M223" s="55"/>
      <c r="N223" s="55"/>
      <c r="O223" s="55"/>
    </row>
    <row r="224" spans="1:15" ht="15" thickBot="1" x14ac:dyDescent="0.35">
      <c r="A224" s="90" t="s">
        <v>81</v>
      </c>
      <c r="B224" s="91" t="s">
        <v>13</v>
      </c>
      <c r="C224" s="92" t="s">
        <v>28</v>
      </c>
      <c r="D224" s="135">
        <f t="shared" si="16"/>
        <v>0</v>
      </c>
      <c r="E224" s="71">
        <v>0</v>
      </c>
      <c r="F224" s="72">
        <v>0</v>
      </c>
      <c r="G224" s="70">
        <v>0</v>
      </c>
      <c r="H224" s="95" t="e">
        <f t="shared" si="17"/>
        <v>#DIV/0!</v>
      </c>
      <c r="J224" s="55"/>
      <c r="K224" s="55"/>
      <c r="L224" s="55"/>
      <c r="M224" s="55"/>
      <c r="N224" s="55"/>
      <c r="O224" s="55"/>
    </row>
    <row r="225" spans="1:17" ht="15" thickBot="1" x14ac:dyDescent="0.35">
      <c r="A225" s="221" t="s">
        <v>3</v>
      </c>
      <c r="B225" s="222"/>
      <c r="C225" s="222"/>
      <c r="D225" s="69">
        <f>SUM(D208:D224)</f>
        <v>37466477.259999998</v>
      </c>
      <c r="E225" s="116">
        <f>SUM(E208:E224)</f>
        <v>26226534.079999998</v>
      </c>
      <c r="F225" s="117">
        <f>SUM(F208:F224)</f>
        <v>5619971.5800000001</v>
      </c>
      <c r="G225" s="69">
        <f>SUM(G208:G224)</f>
        <v>5619971.5999999996</v>
      </c>
      <c r="H225" s="69">
        <f t="shared" si="17"/>
        <v>69.999999994661906</v>
      </c>
    </row>
    <row r="226" spans="1:17" ht="15" thickBot="1" x14ac:dyDescent="0.35">
      <c r="A226" s="96"/>
      <c r="B226" s="96"/>
      <c r="C226" s="96"/>
      <c r="D226" s="122"/>
      <c r="E226" s="248" t="s">
        <v>63</v>
      </c>
      <c r="F226" s="224"/>
      <c r="G226" s="225"/>
      <c r="H226" s="99">
        <f>+E227/$E$250*100</f>
        <v>100.00000000000003</v>
      </c>
      <c r="I226" s="51">
        <v>1</v>
      </c>
      <c r="J226" s="50" t="s">
        <v>68</v>
      </c>
    </row>
    <row r="227" spans="1:17" ht="15" thickBot="1" x14ac:dyDescent="0.35">
      <c r="A227" s="96"/>
      <c r="B227" s="96"/>
      <c r="C227" s="246" t="s">
        <v>66</v>
      </c>
      <c r="D227" s="247"/>
      <c r="E227" s="175">
        <f>+E202+E225</f>
        <v>789496481.49000013</v>
      </c>
      <c r="F227" s="136"/>
      <c r="G227" s="136"/>
      <c r="H227" s="104"/>
      <c r="I227" s="44"/>
    </row>
    <row r="228" spans="1:17" x14ac:dyDescent="0.3">
      <c r="A228" s="96"/>
      <c r="B228" s="96"/>
      <c r="C228" s="96"/>
      <c r="D228" s="122"/>
      <c r="E228" s="122"/>
      <c r="F228" s="122"/>
      <c r="G228" s="122"/>
      <c r="H228" s="96"/>
    </row>
    <row r="229" spans="1:17" ht="15" thickBot="1" x14ac:dyDescent="0.35">
      <c r="A229" s="96"/>
      <c r="B229" s="96"/>
      <c r="C229" s="96"/>
      <c r="D229" s="122"/>
      <c r="E229" s="122"/>
      <c r="F229" s="122"/>
      <c r="G229" s="122"/>
      <c r="H229" s="96"/>
    </row>
    <row r="230" spans="1:17" ht="17.25" customHeight="1" thickBot="1" x14ac:dyDescent="0.35">
      <c r="A230" s="233" t="s">
        <v>38</v>
      </c>
      <c r="B230" s="234"/>
      <c r="C230" s="234"/>
      <c r="D230" s="234"/>
      <c r="E230" s="234"/>
      <c r="F230" s="234"/>
      <c r="G230" s="234"/>
      <c r="H230" s="235"/>
    </row>
    <row r="231" spans="1:17" s="6" customFormat="1" ht="17.399999999999999" customHeight="1" x14ac:dyDescent="0.3">
      <c r="A231" s="219" t="s">
        <v>8</v>
      </c>
      <c r="B231" s="236" t="s">
        <v>9</v>
      </c>
      <c r="C231" s="238" t="s">
        <v>56</v>
      </c>
      <c r="D231" s="240" t="s">
        <v>4</v>
      </c>
      <c r="E231" s="242" t="s">
        <v>0</v>
      </c>
      <c r="F231" s="243"/>
      <c r="G231" s="244" t="s">
        <v>2</v>
      </c>
      <c r="H231" s="219" t="s">
        <v>5</v>
      </c>
    </row>
    <row r="232" spans="1:17" s="6" customFormat="1" ht="49.2" customHeight="1" thickBot="1" x14ac:dyDescent="0.35">
      <c r="A232" s="220"/>
      <c r="B232" s="237"/>
      <c r="C232" s="239"/>
      <c r="D232" s="241"/>
      <c r="E232" s="132" t="s">
        <v>1</v>
      </c>
      <c r="F232" s="133" t="s">
        <v>14</v>
      </c>
      <c r="G232" s="245"/>
      <c r="H232" s="220"/>
      <c r="L232" s="21" t="s">
        <v>53</v>
      </c>
    </row>
    <row r="233" spans="1:17" x14ac:dyDescent="0.3">
      <c r="A233" s="103"/>
      <c r="B233" s="81" t="s">
        <v>6</v>
      </c>
      <c r="C233" s="82" t="s">
        <v>24</v>
      </c>
      <c r="D233" s="70">
        <f>+E233+F233+G233</f>
        <v>0</v>
      </c>
      <c r="E233" s="71">
        <f>+E8+E33+E59+E83+E108+E133+E158+E183+E208</f>
        <v>0</v>
      </c>
      <c r="F233" s="72">
        <f t="shared" ref="E233:G249" si="18">+F8+F33+F58+F83+F108+F133+F158+F183+F208</f>
        <v>0</v>
      </c>
      <c r="G233" s="70">
        <f t="shared" si="18"/>
        <v>0</v>
      </c>
      <c r="H233" s="70" t="e">
        <f>+E233/D233*100</f>
        <v>#DIV/0!</v>
      </c>
      <c r="I233" s="54"/>
      <c r="J233" s="26"/>
      <c r="L233" s="3">
        <f t="shared" ref="L233:L249" si="19">+D8+D33+D58+D83+D108+D133+D158+D183+D208</f>
        <v>0</v>
      </c>
      <c r="N233" s="110"/>
      <c r="O233" s="110"/>
      <c r="P233" s="110"/>
      <c r="Q233" s="110"/>
    </row>
    <row r="234" spans="1:17" x14ac:dyDescent="0.3">
      <c r="A234" s="80" t="s">
        <v>69</v>
      </c>
      <c r="B234" s="86" t="s">
        <v>7</v>
      </c>
      <c r="C234" s="87" t="s">
        <v>67</v>
      </c>
      <c r="D234" s="70">
        <f t="shared" ref="D234:D249" si="20">+E234+F234+G234</f>
        <v>225201380.82999998</v>
      </c>
      <c r="E234" s="71">
        <f>+E9+E34+E59+E84+E109+E134+E159+E184+E209</f>
        <v>157640966.57999998</v>
      </c>
      <c r="F234" s="72">
        <f t="shared" si="18"/>
        <v>67560414.25</v>
      </c>
      <c r="G234" s="137">
        <f t="shared" si="18"/>
        <v>0</v>
      </c>
      <c r="H234" s="70">
        <f t="shared" ref="H234:H250" si="21">+E234/D234*100</f>
        <v>69.999999999555953</v>
      </c>
      <c r="I234" s="26"/>
      <c r="J234" s="26"/>
      <c r="L234" s="3">
        <f t="shared" si="19"/>
        <v>225201380.82999998</v>
      </c>
      <c r="N234" s="110"/>
      <c r="O234" s="110"/>
      <c r="P234" s="110"/>
      <c r="Q234" s="110"/>
    </row>
    <row r="235" spans="1:17" x14ac:dyDescent="0.3">
      <c r="A235" s="166" t="s">
        <v>70</v>
      </c>
      <c r="B235" s="167" t="s">
        <v>10</v>
      </c>
      <c r="C235" s="165" t="s">
        <v>15</v>
      </c>
      <c r="D235" s="160">
        <f t="shared" si="20"/>
        <v>23182639.880000003</v>
      </c>
      <c r="E235" s="161">
        <f>+E10+E35+E60+E85+E110+E135+E160+E185+E210</f>
        <v>16227847.920000002</v>
      </c>
      <c r="F235" s="162">
        <f>+F10+F35+F60+F85+F110+F135+F160+F185+F210</f>
        <v>4636527.9800000004</v>
      </c>
      <c r="G235" s="160">
        <f>G10+G35+G60+G85+G110+G135+G160+G185+G20</f>
        <v>2318263.98</v>
      </c>
      <c r="H235" s="70">
        <f t="shared" si="21"/>
        <v>70.000000017254294</v>
      </c>
      <c r="I235" s="26"/>
      <c r="J235" s="26"/>
      <c r="L235" s="168">
        <f t="shared" si="19"/>
        <v>23182639.879999999</v>
      </c>
      <c r="N235" s="110"/>
      <c r="O235" s="110"/>
      <c r="P235" s="110"/>
      <c r="Q235" s="110"/>
    </row>
    <row r="236" spans="1:17" x14ac:dyDescent="0.3">
      <c r="A236" s="166" t="s">
        <v>71</v>
      </c>
      <c r="B236" s="167" t="s">
        <v>10</v>
      </c>
      <c r="C236" s="165" t="s">
        <v>16</v>
      </c>
      <c r="D236" s="160">
        <f t="shared" si="20"/>
        <v>112892891.8</v>
      </c>
      <c r="E236" s="207">
        <f t="shared" si="18"/>
        <v>79025024.269999996</v>
      </c>
      <c r="F236" s="278">
        <f t="shared" si="18"/>
        <v>22578578.379999999</v>
      </c>
      <c r="G236" s="160">
        <f t="shared" si="18"/>
        <v>11289289.15</v>
      </c>
      <c r="H236" s="70">
        <f t="shared" si="21"/>
        <v>70.000000008857953</v>
      </c>
      <c r="I236" s="26"/>
      <c r="J236" s="26"/>
      <c r="L236" s="168">
        <f t="shared" si="19"/>
        <v>112892891.80000001</v>
      </c>
      <c r="N236" s="110"/>
      <c r="O236" s="110"/>
      <c r="P236" s="110"/>
      <c r="Q236" s="110"/>
    </row>
    <row r="237" spans="1:17" x14ac:dyDescent="0.3">
      <c r="A237" s="166" t="s">
        <v>72</v>
      </c>
      <c r="B237" s="167" t="s">
        <v>10</v>
      </c>
      <c r="C237" s="165" t="s">
        <v>17</v>
      </c>
      <c r="D237" s="160">
        <f t="shared" si="20"/>
        <v>32829298.68</v>
      </c>
      <c r="E237" s="161">
        <f t="shared" si="18"/>
        <v>22980509.079999998</v>
      </c>
      <c r="F237" s="162">
        <f t="shared" si="18"/>
        <v>4924394.8</v>
      </c>
      <c r="G237" s="160">
        <f t="shared" si="18"/>
        <v>4924394.8</v>
      </c>
      <c r="H237" s="70">
        <f t="shared" si="21"/>
        <v>70.000000012184245</v>
      </c>
      <c r="I237" s="26"/>
      <c r="J237" s="26"/>
      <c r="L237" s="168">
        <f t="shared" si="19"/>
        <v>32829298.68</v>
      </c>
      <c r="M237" s="26"/>
      <c r="N237" s="110"/>
      <c r="O237" s="110"/>
      <c r="P237" s="110"/>
      <c r="Q237" s="110"/>
    </row>
    <row r="238" spans="1:17" x14ac:dyDescent="0.3">
      <c r="A238" s="80"/>
      <c r="B238" s="86" t="s">
        <v>11</v>
      </c>
      <c r="C238" s="87" t="s">
        <v>18</v>
      </c>
      <c r="D238" s="70">
        <f t="shared" si="20"/>
        <v>0</v>
      </c>
      <c r="E238" s="71">
        <f t="shared" si="18"/>
        <v>0</v>
      </c>
      <c r="F238" s="72">
        <f t="shared" si="18"/>
        <v>0</v>
      </c>
      <c r="G238" s="70">
        <f t="shared" si="18"/>
        <v>0</v>
      </c>
      <c r="H238" s="70" t="e">
        <f t="shared" si="21"/>
        <v>#DIV/0!</v>
      </c>
      <c r="I238" s="54"/>
      <c r="J238" s="26"/>
      <c r="L238" s="3">
        <f t="shared" si="19"/>
        <v>0</v>
      </c>
      <c r="N238" s="110"/>
      <c r="O238" s="110"/>
      <c r="P238" s="110"/>
      <c r="Q238" s="110"/>
    </row>
    <row r="239" spans="1:17" x14ac:dyDescent="0.3">
      <c r="A239" s="80" t="s">
        <v>73</v>
      </c>
      <c r="B239" s="86" t="s">
        <v>11</v>
      </c>
      <c r="C239" s="87" t="s">
        <v>19</v>
      </c>
      <c r="D239" s="70">
        <f t="shared" si="20"/>
        <v>67869754.049999997</v>
      </c>
      <c r="E239" s="71">
        <f t="shared" si="18"/>
        <v>47508827.829999998</v>
      </c>
      <c r="F239" s="72">
        <f t="shared" si="18"/>
        <v>16967438.5</v>
      </c>
      <c r="G239" s="70">
        <f t="shared" si="18"/>
        <v>3393487.7199999988</v>
      </c>
      <c r="H239" s="70">
        <f t="shared" si="21"/>
        <v>69.999999992632951</v>
      </c>
      <c r="I239" s="26"/>
      <c r="J239" s="26"/>
      <c r="L239" s="3">
        <f t="shared" si="19"/>
        <v>67869754.049999997</v>
      </c>
      <c r="N239" s="110"/>
      <c r="O239" s="110"/>
      <c r="P239" s="110"/>
      <c r="Q239" s="110"/>
    </row>
    <row r="240" spans="1:17" x14ac:dyDescent="0.3">
      <c r="A240" s="80" t="s">
        <v>74</v>
      </c>
      <c r="B240" s="86" t="s">
        <v>12</v>
      </c>
      <c r="C240" s="87" t="s">
        <v>20</v>
      </c>
      <c r="D240" s="70">
        <f t="shared" si="20"/>
        <v>108654571.22999999</v>
      </c>
      <c r="E240" s="71">
        <f t="shared" si="18"/>
        <v>76058199.849999994</v>
      </c>
      <c r="F240" s="72">
        <f t="shared" si="18"/>
        <v>27163642.789999999</v>
      </c>
      <c r="G240" s="70">
        <f t="shared" si="18"/>
        <v>5432728.5899999961</v>
      </c>
      <c r="H240" s="70">
        <f t="shared" si="21"/>
        <v>69.999999989876173</v>
      </c>
      <c r="I240" s="26"/>
      <c r="J240" s="26"/>
      <c r="L240" s="3">
        <f t="shared" si="19"/>
        <v>108654571.22999999</v>
      </c>
      <c r="N240" s="110"/>
      <c r="O240" s="110"/>
      <c r="P240" s="110"/>
      <c r="Q240" s="110"/>
    </row>
    <row r="241" spans="1:17" x14ac:dyDescent="0.3">
      <c r="A241" s="80"/>
      <c r="B241" s="86" t="s">
        <v>12</v>
      </c>
      <c r="C241" s="87" t="s">
        <v>21</v>
      </c>
      <c r="D241" s="70">
        <f t="shared" si="20"/>
        <v>0</v>
      </c>
      <c r="E241" s="71">
        <f t="shared" si="18"/>
        <v>0</v>
      </c>
      <c r="F241" s="72">
        <f t="shared" si="18"/>
        <v>0</v>
      </c>
      <c r="G241" s="70">
        <f t="shared" si="18"/>
        <v>0</v>
      </c>
      <c r="H241" s="70" t="e">
        <f t="shared" si="21"/>
        <v>#DIV/0!</v>
      </c>
      <c r="I241" s="54"/>
      <c r="J241" s="26"/>
      <c r="L241" s="3">
        <f t="shared" si="19"/>
        <v>0</v>
      </c>
      <c r="N241" s="110"/>
      <c r="O241" s="110"/>
      <c r="P241" s="110"/>
      <c r="Q241" s="110"/>
    </row>
    <row r="242" spans="1:17" x14ac:dyDescent="0.3">
      <c r="A242" s="80" t="s">
        <v>75</v>
      </c>
      <c r="B242" s="86" t="s">
        <v>12</v>
      </c>
      <c r="C242" s="87" t="s">
        <v>22</v>
      </c>
      <c r="D242" s="70">
        <f t="shared" si="20"/>
        <v>36129176.729999997</v>
      </c>
      <c r="E242" s="71">
        <f t="shared" si="18"/>
        <v>25290423.699999999</v>
      </c>
      <c r="F242" s="72">
        <f t="shared" si="18"/>
        <v>5419376.5</v>
      </c>
      <c r="G242" s="70">
        <f t="shared" si="18"/>
        <v>5419376.5299999993</v>
      </c>
      <c r="H242" s="70">
        <f t="shared" si="21"/>
        <v>69.999999969553699</v>
      </c>
      <c r="I242" s="26"/>
      <c r="J242" s="26"/>
      <c r="L242" s="3">
        <f t="shared" si="19"/>
        <v>36129176.729999997</v>
      </c>
      <c r="N242" s="110"/>
      <c r="O242" s="110"/>
      <c r="P242" s="110"/>
      <c r="Q242" s="110"/>
    </row>
    <row r="243" spans="1:17" x14ac:dyDescent="0.3">
      <c r="A243" s="80" t="s">
        <v>76</v>
      </c>
      <c r="B243" s="86" t="s">
        <v>12</v>
      </c>
      <c r="C243" s="87" t="s">
        <v>23</v>
      </c>
      <c r="D243" s="70">
        <f t="shared" si="20"/>
        <v>21677506.039999999</v>
      </c>
      <c r="E243" s="138">
        <f t="shared" si="18"/>
        <v>15174254.220000001</v>
      </c>
      <c r="F243" s="72">
        <f t="shared" si="18"/>
        <v>5419376.4900000002</v>
      </c>
      <c r="G243" s="70">
        <f t="shared" si="18"/>
        <v>1083875.3299999984</v>
      </c>
      <c r="H243" s="70">
        <f t="shared" si="21"/>
        <v>69.999999963095391</v>
      </c>
      <c r="I243" s="26"/>
      <c r="J243" s="26"/>
      <c r="L243" s="3">
        <f t="shared" si="19"/>
        <v>21677506.039999999</v>
      </c>
      <c r="N243" s="110"/>
      <c r="O243" s="110"/>
      <c r="P243" s="110"/>
      <c r="Q243" s="110"/>
    </row>
    <row r="244" spans="1:17" x14ac:dyDescent="0.3">
      <c r="A244" s="80" t="s">
        <v>77</v>
      </c>
      <c r="B244" s="86" t="s">
        <v>13</v>
      </c>
      <c r="C244" s="87" t="s">
        <v>65</v>
      </c>
      <c r="D244" s="70">
        <f t="shared" si="20"/>
        <v>141513923.18000001</v>
      </c>
      <c r="E244" s="71">
        <f t="shared" si="18"/>
        <v>99059746.219999999</v>
      </c>
      <c r="F244" s="72">
        <f t="shared" si="18"/>
        <v>21227088.469999999</v>
      </c>
      <c r="G244" s="70">
        <f t="shared" si="18"/>
        <v>21227088.490000002</v>
      </c>
      <c r="H244" s="70">
        <f t="shared" si="21"/>
        <v>69.999999995760135</v>
      </c>
      <c r="I244" s="26"/>
      <c r="J244" s="26"/>
      <c r="L244" s="3">
        <f t="shared" si="19"/>
        <v>141513923.18000001</v>
      </c>
      <c r="N244" s="110"/>
      <c r="O244" s="110"/>
      <c r="P244" s="110"/>
      <c r="Q244" s="110"/>
    </row>
    <row r="245" spans="1:17" x14ac:dyDescent="0.3">
      <c r="A245" s="88" t="s">
        <v>78</v>
      </c>
      <c r="B245" s="86" t="s">
        <v>13</v>
      </c>
      <c r="C245" s="87" t="s">
        <v>25</v>
      </c>
      <c r="D245" s="134">
        <f t="shared" si="20"/>
        <v>98026148.969999999</v>
      </c>
      <c r="E245" s="65">
        <f t="shared" si="18"/>
        <v>68618304.260000005</v>
      </c>
      <c r="F245" s="66">
        <f t="shared" si="18"/>
        <v>14703922.33</v>
      </c>
      <c r="G245" s="134">
        <f t="shared" si="18"/>
        <v>14703922.379999997</v>
      </c>
      <c r="H245" s="70">
        <f t="shared" si="21"/>
        <v>69.999999980617417</v>
      </c>
      <c r="I245" s="26"/>
      <c r="J245" s="26"/>
      <c r="L245" s="3">
        <f t="shared" si="19"/>
        <v>98026148.969999999</v>
      </c>
      <c r="N245" s="110"/>
      <c r="O245" s="110"/>
      <c r="P245" s="110"/>
      <c r="Q245" s="110"/>
    </row>
    <row r="246" spans="1:17" x14ac:dyDescent="0.3">
      <c r="A246" s="88"/>
      <c r="B246" s="86" t="s">
        <v>13</v>
      </c>
      <c r="C246" s="87" t="s">
        <v>54</v>
      </c>
      <c r="D246" s="134">
        <f t="shared" si="20"/>
        <v>0</v>
      </c>
      <c r="E246" s="65">
        <f t="shared" si="18"/>
        <v>0</v>
      </c>
      <c r="F246" s="66">
        <f t="shared" si="18"/>
        <v>0</v>
      </c>
      <c r="G246" s="134">
        <f t="shared" si="18"/>
        <v>0</v>
      </c>
      <c r="H246" s="70" t="e">
        <f t="shared" si="21"/>
        <v>#DIV/0!</v>
      </c>
      <c r="I246" s="54"/>
      <c r="J246" s="26"/>
      <c r="L246" s="3">
        <f t="shared" si="19"/>
        <v>0</v>
      </c>
      <c r="N246" s="110"/>
      <c r="O246" s="110"/>
      <c r="P246" s="110"/>
      <c r="Q246" s="110"/>
    </row>
    <row r="247" spans="1:17" x14ac:dyDescent="0.3">
      <c r="A247" s="88" t="s">
        <v>79</v>
      </c>
      <c r="B247" s="86" t="s">
        <v>13</v>
      </c>
      <c r="C247" s="87" t="s">
        <v>26</v>
      </c>
      <c r="D247" s="134">
        <f t="shared" si="20"/>
        <v>51752191.549999997</v>
      </c>
      <c r="E247" s="139">
        <f t="shared" si="18"/>
        <v>36226534.079999998</v>
      </c>
      <c r="F247" s="66">
        <f t="shared" si="18"/>
        <v>7762828.7200000007</v>
      </c>
      <c r="G247" s="134">
        <f t="shared" si="18"/>
        <v>7762828.7499999981</v>
      </c>
      <c r="H247" s="70">
        <f t="shared" si="21"/>
        <v>69.99999999033858</v>
      </c>
      <c r="I247" s="26"/>
      <c r="J247" s="26"/>
      <c r="L247" s="3">
        <f t="shared" si="19"/>
        <v>51752191.549999997</v>
      </c>
      <c r="N247" s="110"/>
      <c r="O247" s="110"/>
      <c r="P247" s="110"/>
      <c r="Q247" s="110"/>
    </row>
    <row r="248" spans="1:17" x14ac:dyDescent="0.3">
      <c r="A248" s="88" t="s">
        <v>80</v>
      </c>
      <c r="B248" s="86" t="s">
        <v>13</v>
      </c>
      <c r="C248" s="87" t="s">
        <v>27</v>
      </c>
      <c r="D248" s="134">
        <f t="shared" si="20"/>
        <v>142106682.66</v>
      </c>
      <c r="E248" s="65">
        <f t="shared" si="18"/>
        <v>99474677.849999994</v>
      </c>
      <c r="F248" s="66">
        <f t="shared" si="18"/>
        <v>21316002.390000001</v>
      </c>
      <c r="G248" s="134">
        <f t="shared" si="18"/>
        <v>21316002.420000006</v>
      </c>
      <c r="H248" s="70">
        <f t="shared" si="21"/>
        <v>69.99999999155564</v>
      </c>
      <c r="I248" s="26"/>
      <c r="J248" s="26"/>
      <c r="L248" s="3">
        <f t="shared" si="19"/>
        <v>142106682.66</v>
      </c>
      <c r="N248" s="110"/>
      <c r="O248" s="110"/>
      <c r="P248" s="110"/>
      <c r="Q248" s="110"/>
    </row>
    <row r="249" spans="1:17" ht="15" thickBot="1" x14ac:dyDescent="0.35">
      <c r="A249" s="90" t="s">
        <v>81</v>
      </c>
      <c r="B249" s="91" t="s">
        <v>13</v>
      </c>
      <c r="C249" s="92" t="s">
        <v>28</v>
      </c>
      <c r="D249" s="135">
        <f t="shared" si="20"/>
        <v>66015950.909999996</v>
      </c>
      <c r="E249" s="113">
        <f t="shared" si="18"/>
        <v>46211165.629999995</v>
      </c>
      <c r="F249" s="114">
        <f t="shared" si="18"/>
        <v>9902392.6199999992</v>
      </c>
      <c r="G249" s="135">
        <f t="shared" si="18"/>
        <v>9902392.6600000001</v>
      </c>
      <c r="H249" s="95">
        <f t="shared" si="21"/>
        <v>69.9999999893965</v>
      </c>
      <c r="I249" s="26"/>
      <c r="J249" s="26"/>
      <c r="L249" s="3">
        <f t="shared" si="19"/>
        <v>66015950.909999996</v>
      </c>
      <c r="N249" s="110"/>
      <c r="O249" s="110"/>
      <c r="P249" s="110"/>
      <c r="Q249" s="110"/>
    </row>
    <row r="250" spans="1:17" ht="15" thickBot="1" x14ac:dyDescent="0.35">
      <c r="A250" s="221" t="s">
        <v>3</v>
      </c>
      <c r="B250" s="222"/>
      <c r="C250" s="222"/>
      <c r="D250" s="164">
        <f>SUM(D233:D249)</f>
        <v>1127852116.51</v>
      </c>
      <c r="E250" s="173">
        <f>SUM(E233:E249)</f>
        <v>789496481.49000001</v>
      </c>
      <c r="F250" s="163">
        <f>SUM(F233:F249)</f>
        <v>229581984.22000003</v>
      </c>
      <c r="G250" s="164">
        <f>SUM(G233:G249)</f>
        <v>108773650.8</v>
      </c>
      <c r="H250" s="69">
        <f t="shared" si="21"/>
        <v>69.999999994059507</v>
      </c>
      <c r="I250" s="26"/>
      <c r="L250" s="168">
        <f>SUM(L233:L249)</f>
        <v>1127852116.51</v>
      </c>
      <c r="N250" s="110"/>
      <c r="O250" s="110"/>
      <c r="P250" s="110"/>
      <c r="Q250" s="110"/>
    </row>
    <row r="251" spans="1:17" ht="15" thickBot="1" x14ac:dyDescent="0.35">
      <c r="A251" s="96"/>
      <c r="B251" s="96"/>
      <c r="C251" s="96"/>
      <c r="D251" s="122"/>
      <c r="E251" s="248" t="s">
        <v>63</v>
      </c>
      <c r="F251" s="224"/>
      <c r="G251" s="225"/>
      <c r="H251" s="108" t="s">
        <v>39</v>
      </c>
    </row>
    <row r="258" spans="5:5" x14ac:dyDescent="0.3">
      <c r="E258" s="60"/>
    </row>
  </sheetData>
  <mergeCells count="111">
    <mergeCell ref="C52:D52"/>
    <mergeCell ref="C77:D77"/>
    <mergeCell ref="C102:D102"/>
    <mergeCell ref="C152:D152"/>
    <mergeCell ref="C127:D127"/>
    <mergeCell ref="C177:D177"/>
    <mergeCell ref="C202:D202"/>
    <mergeCell ref="C227:D227"/>
    <mergeCell ref="A250:C250"/>
    <mergeCell ref="A205:H205"/>
    <mergeCell ref="A206:A207"/>
    <mergeCell ref="B206:B207"/>
    <mergeCell ref="C206:C207"/>
    <mergeCell ref="D206:D207"/>
    <mergeCell ref="E206:F206"/>
    <mergeCell ref="G206:G207"/>
    <mergeCell ref="H206:H207"/>
    <mergeCell ref="G181:G182"/>
    <mergeCell ref="H181:H182"/>
    <mergeCell ref="A200:C200"/>
    <mergeCell ref="E201:G201"/>
    <mergeCell ref="A181:A182"/>
    <mergeCell ref="B181:B182"/>
    <mergeCell ref="C181:C182"/>
    <mergeCell ref="E251:G251"/>
    <mergeCell ref="A225:C225"/>
    <mergeCell ref="E226:G226"/>
    <mergeCell ref="A230:H230"/>
    <mergeCell ref="A231:A232"/>
    <mergeCell ref="B231:B232"/>
    <mergeCell ref="C231:C232"/>
    <mergeCell ref="D231:D232"/>
    <mergeCell ref="E231:F231"/>
    <mergeCell ref="G231:G232"/>
    <mergeCell ref="H231:H232"/>
    <mergeCell ref="D181:D182"/>
    <mergeCell ref="E181:F181"/>
    <mergeCell ref="A175:C175"/>
    <mergeCell ref="E176:G176"/>
    <mergeCell ref="A180:H180"/>
    <mergeCell ref="A155:H155"/>
    <mergeCell ref="A156:A157"/>
    <mergeCell ref="B156:B157"/>
    <mergeCell ref="C156:C157"/>
    <mergeCell ref="D156:D157"/>
    <mergeCell ref="E156:F156"/>
    <mergeCell ref="G156:G157"/>
    <mergeCell ref="H156:H157"/>
    <mergeCell ref="G131:G132"/>
    <mergeCell ref="H131:H132"/>
    <mergeCell ref="A150:C150"/>
    <mergeCell ref="E151:G151"/>
    <mergeCell ref="A131:A132"/>
    <mergeCell ref="B131:B132"/>
    <mergeCell ref="C131:C132"/>
    <mergeCell ref="D131:D132"/>
    <mergeCell ref="E131:F131"/>
    <mergeCell ref="A125:C125"/>
    <mergeCell ref="E126:G126"/>
    <mergeCell ref="A130:H130"/>
    <mergeCell ref="A105:H105"/>
    <mergeCell ref="A106:A107"/>
    <mergeCell ref="B106:B107"/>
    <mergeCell ref="C106:C107"/>
    <mergeCell ref="D106:D107"/>
    <mergeCell ref="E106:F106"/>
    <mergeCell ref="G106:G107"/>
    <mergeCell ref="H106:H107"/>
    <mergeCell ref="G81:G82"/>
    <mergeCell ref="H81:H82"/>
    <mergeCell ref="A100:C100"/>
    <mergeCell ref="E101:G101"/>
    <mergeCell ref="A81:A82"/>
    <mergeCell ref="B81:B82"/>
    <mergeCell ref="C81:C82"/>
    <mergeCell ref="D81:D82"/>
    <mergeCell ref="E81:F81"/>
    <mergeCell ref="A75:C75"/>
    <mergeCell ref="E76:G76"/>
    <mergeCell ref="A80:H80"/>
    <mergeCell ref="A55:H55"/>
    <mergeCell ref="A56:A57"/>
    <mergeCell ref="B56:B57"/>
    <mergeCell ref="C56:C57"/>
    <mergeCell ref="D56:D57"/>
    <mergeCell ref="E56:F56"/>
    <mergeCell ref="G56:G57"/>
    <mergeCell ref="H56:H57"/>
    <mergeCell ref="A1:H1"/>
    <mergeCell ref="E4:I4"/>
    <mergeCell ref="E6:F6"/>
    <mergeCell ref="D6:D7"/>
    <mergeCell ref="A6:A7"/>
    <mergeCell ref="A5:H5"/>
    <mergeCell ref="H31:H32"/>
    <mergeCell ref="A50:C50"/>
    <mergeCell ref="E51:G51"/>
    <mergeCell ref="C6:C7"/>
    <mergeCell ref="B6:B7"/>
    <mergeCell ref="G6:G7"/>
    <mergeCell ref="A25:C25"/>
    <mergeCell ref="E26:G26"/>
    <mergeCell ref="A30:H30"/>
    <mergeCell ref="A31:A32"/>
    <mergeCell ref="B31:B32"/>
    <mergeCell ref="C31:C32"/>
    <mergeCell ref="D31:D32"/>
    <mergeCell ref="E31:F31"/>
    <mergeCell ref="G31:G32"/>
    <mergeCell ref="H6:H7"/>
    <mergeCell ref="C27:D27"/>
  </mergeCells>
  <pageMargins left="0.70866141732283472" right="0.70866141732283472" top="0.78740157480314965" bottom="0.78740157480314965" header="0.31496062992125984" footer="0.31496062992125984"/>
  <pageSetup paperSize="9" scale="43" fitToHeight="0" orientation="landscape" cellComments="asDisplayed" r:id="rId1"/>
  <ignoredErrors>
    <ignoredError sqref="H233:H250" formula="1"/>
    <ignoredError sqref="A234:A249 A9:A24 A34:A49 A59:A74 A84:A99 A109:A124 A134:A149 A159:A174 A184:A199 A209:A22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FF"/>
    <pageSetUpPr fitToPage="1"/>
  </sheetPr>
  <dimension ref="A1:P149"/>
  <sheetViews>
    <sheetView topLeftCell="A41" zoomScaleNormal="100" workbookViewId="0">
      <selection activeCell="Q136" sqref="Q136"/>
    </sheetView>
  </sheetViews>
  <sheetFormatPr defaultRowHeight="14.4" x14ac:dyDescent="0.3"/>
  <cols>
    <col min="1" max="1" width="12.44140625" customWidth="1"/>
    <col min="2" max="2" width="39.88671875" customWidth="1"/>
    <col min="3" max="3" width="15.6640625" customWidth="1"/>
    <col min="4" max="4" width="14.6640625" customWidth="1"/>
    <col min="5" max="5" width="16.6640625" customWidth="1"/>
    <col min="6" max="6" width="15" customWidth="1"/>
    <col min="7" max="7" width="18.44140625" customWidth="1"/>
    <col min="9" max="9" width="14.6640625" customWidth="1"/>
    <col min="12" max="12" width="15.33203125" customWidth="1"/>
    <col min="13" max="13" width="14.6640625" customWidth="1"/>
    <col min="14" max="14" width="17.109375" customWidth="1"/>
    <col min="15" max="15" width="16.6640625" customWidth="1"/>
    <col min="16" max="16" width="11" customWidth="1"/>
  </cols>
  <sheetData>
    <row r="1" spans="1:15" ht="96" customHeight="1" x14ac:dyDescent="0.3">
      <c r="A1" s="208"/>
      <c r="B1" s="208"/>
      <c r="C1" s="208"/>
      <c r="D1" s="208"/>
      <c r="E1" s="208"/>
      <c r="F1" s="208"/>
      <c r="G1" s="208"/>
    </row>
    <row r="2" spans="1:15" s="23" customFormat="1" ht="25.5" customHeight="1" x14ac:dyDescent="0.35">
      <c r="A2" s="22" t="s">
        <v>57</v>
      </c>
      <c r="B2" s="22"/>
    </row>
    <row r="3" spans="1:15" x14ac:dyDescent="0.3">
      <c r="A3" s="2"/>
      <c r="B3" s="2"/>
    </row>
    <row r="4" spans="1:15" ht="18.600000000000001" thickBot="1" x14ac:dyDescent="0.4">
      <c r="A4" s="53"/>
      <c r="B4" s="20"/>
      <c r="C4" s="20"/>
      <c r="D4" s="209"/>
      <c r="E4" s="209"/>
      <c r="F4" s="209"/>
      <c r="G4" s="209"/>
      <c r="H4" s="209"/>
    </row>
    <row r="5" spans="1:15" ht="17.25" customHeight="1" thickBot="1" x14ac:dyDescent="0.35">
      <c r="A5" s="217" t="s">
        <v>44</v>
      </c>
      <c r="B5" s="217"/>
      <c r="C5" s="217"/>
      <c r="D5" s="217"/>
      <c r="E5" s="217"/>
      <c r="F5" s="217"/>
      <c r="G5" s="218"/>
    </row>
    <row r="6" spans="1:15" s="6" customFormat="1" ht="19.95" customHeight="1" x14ac:dyDescent="0.3">
      <c r="A6" s="226" t="s">
        <v>9</v>
      </c>
      <c r="B6" s="226" t="s">
        <v>56</v>
      </c>
      <c r="C6" s="254" t="s">
        <v>4</v>
      </c>
      <c r="D6" s="256" t="s">
        <v>0</v>
      </c>
      <c r="E6" s="257"/>
      <c r="F6" s="226" t="s">
        <v>2</v>
      </c>
      <c r="G6" s="254" t="s">
        <v>5</v>
      </c>
      <c r="O6" s="25"/>
    </row>
    <row r="7" spans="1:15" s="6" customFormat="1" ht="46.95" customHeight="1" thickBot="1" x14ac:dyDescent="0.35">
      <c r="A7" s="253"/>
      <c r="B7" s="227"/>
      <c r="C7" s="255"/>
      <c r="D7" s="5" t="s">
        <v>1</v>
      </c>
      <c r="E7" s="4" t="s">
        <v>14</v>
      </c>
      <c r="F7" s="227"/>
      <c r="G7" s="255"/>
      <c r="O7" s="25"/>
    </row>
    <row r="8" spans="1:15" x14ac:dyDescent="0.3">
      <c r="A8" s="9" t="s">
        <v>6</v>
      </c>
      <c r="B8" s="7" t="s">
        <v>24</v>
      </c>
      <c r="C8" s="15">
        <f t="shared" ref="C8:C13" si="0">+D8+E8+F8</f>
        <v>0</v>
      </c>
      <c r="D8" s="16">
        <f>+FP_opatření!E8</f>
        <v>0</v>
      </c>
      <c r="E8" s="17">
        <f>+FP_opatření!F8</f>
        <v>0</v>
      </c>
      <c r="F8" s="15">
        <f>+FP_opatření!G8</f>
        <v>0</v>
      </c>
      <c r="G8" s="15" t="e">
        <f>+D8/C8*100</f>
        <v>#DIV/0!</v>
      </c>
    </row>
    <row r="9" spans="1:15" x14ac:dyDescent="0.3">
      <c r="A9" s="9" t="s">
        <v>7</v>
      </c>
      <c r="B9" s="12" t="s">
        <v>67</v>
      </c>
      <c r="C9" s="15">
        <f t="shared" si="0"/>
        <v>0</v>
      </c>
      <c r="D9" s="16">
        <f>+FP_opatření!E9</f>
        <v>0</v>
      </c>
      <c r="E9" s="17">
        <f>+FP_opatření!F9</f>
        <v>0</v>
      </c>
      <c r="F9" s="15">
        <f>+FP_opatření!G9</f>
        <v>0</v>
      </c>
      <c r="G9" s="15" t="e">
        <f t="shared" ref="G9:G14" si="1">+D9/C9*100</f>
        <v>#DIV/0!</v>
      </c>
    </row>
    <row r="10" spans="1:15" x14ac:dyDescent="0.3">
      <c r="A10" s="9" t="s">
        <v>10</v>
      </c>
      <c r="B10" s="8" t="s">
        <v>40</v>
      </c>
      <c r="C10" s="15">
        <f t="shared" si="0"/>
        <v>0</v>
      </c>
      <c r="D10" s="16">
        <f>SUM(FP_opatření!E10:E12)</f>
        <v>0</v>
      </c>
      <c r="E10" s="16">
        <f>SUM(FP_opatření!F10:F12)</f>
        <v>0</v>
      </c>
      <c r="F10" s="16">
        <f>SUM(FP_opatření!G10:G12)</f>
        <v>0</v>
      </c>
      <c r="G10" s="15" t="e">
        <f t="shared" si="1"/>
        <v>#DIV/0!</v>
      </c>
    </row>
    <row r="11" spans="1:15" x14ac:dyDescent="0.3">
      <c r="A11" s="9" t="s">
        <v>11</v>
      </c>
      <c r="B11" s="8" t="s">
        <v>41</v>
      </c>
      <c r="C11" s="15">
        <f t="shared" si="0"/>
        <v>0</v>
      </c>
      <c r="D11" s="16">
        <f>+FP_opatření!E13+FP_opatření!E14</f>
        <v>0</v>
      </c>
      <c r="E11" s="17">
        <f>+FP_opatření!F13+FP_opatření!F14</f>
        <v>0</v>
      </c>
      <c r="F11" s="15">
        <f>+FP_opatření!G13+FP_opatření!G14</f>
        <v>0</v>
      </c>
      <c r="G11" s="15" t="e">
        <f t="shared" si="1"/>
        <v>#DIV/0!</v>
      </c>
    </row>
    <row r="12" spans="1:15" x14ac:dyDescent="0.3">
      <c r="A12" s="9" t="s">
        <v>12</v>
      </c>
      <c r="B12" s="8" t="s">
        <v>42</v>
      </c>
      <c r="C12" s="15">
        <f t="shared" si="0"/>
        <v>0</v>
      </c>
      <c r="D12" s="16">
        <f>+FP_opatření!E15+FP_opatření!E16+FP_opatření!E17+FP_opatření!E18</f>
        <v>0</v>
      </c>
      <c r="E12" s="17">
        <f>+FP_opatření!F15+FP_opatření!F16+FP_opatření!F17+FP_opatření!F18</f>
        <v>0</v>
      </c>
      <c r="F12" s="15">
        <f>+FP_opatření!G15+FP_opatření!G16+FP_opatření!G17+FP_opatření!G18</f>
        <v>0</v>
      </c>
      <c r="G12" s="15" t="e">
        <f t="shared" si="1"/>
        <v>#DIV/0!</v>
      </c>
    </row>
    <row r="13" spans="1:15" ht="15" thickBot="1" x14ac:dyDescent="0.35">
      <c r="A13" s="11" t="s">
        <v>13</v>
      </c>
      <c r="B13" s="8" t="s">
        <v>43</v>
      </c>
      <c r="C13" s="15">
        <f t="shared" si="0"/>
        <v>0</v>
      </c>
      <c r="D13" s="16">
        <f>+FP_opatření!E19+FP_opatření!E20+FP_opatření!E21+FP_opatření!E22+FP_opatření!E23+FP_opatření!E24</f>
        <v>0</v>
      </c>
      <c r="E13" s="17">
        <f>+FP_opatření!F19+FP_opatření!F20+FP_opatření!F21+FP_opatření!F22+FP_opatření!F23+FP_opatření!F24</f>
        <v>0</v>
      </c>
      <c r="F13" s="15">
        <f>+FP_opatření!G19+FP_opatření!G20+FP_opatření!G21+FP_opatření!G22+FP_opatření!G23+FP_opatření!G24</f>
        <v>0</v>
      </c>
      <c r="G13" s="15" t="e">
        <f t="shared" si="1"/>
        <v>#DIV/0!</v>
      </c>
    </row>
    <row r="14" spans="1:15" ht="15" thickBot="1" x14ac:dyDescent="0.35">
      <c r="A14" s="258" t="s">
        <v>3</v>
      </c>
      <c r="B14" s="259"/>
      <c r="C14" s="13">
        <f>SUM(C8:C13)</f>
        <v>0</v>
      </c>
      <c r="D14" s="18">
        <f>SUM(D8:D13)</f>
        <v>0</v>
      </c>
      <c r="E14" s="10">
        <f>SUM(E8:E13)</f>
        <v>0</v>
      </c>
      <c r="F14" s="13">
        <f>SUM(F8:F13)</f>
        <v>0</v>
      </c>
      <c r="G14" s="13" t="e">
        <f t="shared" si="1"/>
        <v>#DIV/0!</v>
      </c>
    </row>
    <row r="15" spans="1:15" ht="15" thickBot="1" x14ac:dyDescent="0.35">
      <c r="D15" s="260" t="s">
        <v>63</v>
      </c>
      <c r="E15" s="258"/>
      <c r="F15" s="259"/>
      <c r="G15" s="14">
        <f>+D16/$D$131*100</f>
        <v>0</v>
      </c>
    </row>
    <row r="16" spans="1:15" ht="15" thickBot="1" x14ac:dyDescent="0.35">
      <c r="B16" s="261" t="s">
        <v>66</v>
      </c>
      <c r="C16" s="262"/>
      <c r="D16" s="45">
        <f>+D14</f>
        <v>0</v>
      </c>
    </row>
    <row r="17" spans="1:15" ht="15" thickBot="1" x14ac:dyDescent="0.35"/>
    <row r="18" spans="1:15" ht="17.25" customHeight="1" thickBot="1" x14ac:dyDescent="0.35">
      <c r="A18" s="217" t="s">
        <v>45</v>
      </c>
      <c r="B18" s="217"/>
      <c r="C18" s="217"/>
      <c r="D18" s="217"/>
      <c r="E18" s="217"/>
      <c r="F18" s="217"/>
      <c r="G18" s="218"/>
    </row>
    <row r="19" spans="1:15" s="6" customFormat="1" ht="19.2" customHeight="1" x14ac:dyDescent="0.3">
      <c r="A19" s="226" t="s">
        <v>9</v>
      </c>
      <c r="B19" s="226" t="s">
        <v>56</v>
      </c>
      <c r="C19" s="254" t="s">
        <v>4</v>
      </c>
      <c r="D19" s="256" t="s">
        <v>0</v>
      </c>
      <c r="E19" s="257"/>
      <c r="F19" s="226" t="s">
        <v>2</v>
      </c>
      <c r="G19" s="254" t="s">
        <v>5</v>
      </c>
      <c r="O19" s="25"/>
    </row>
    <row r="20" spans="1:15" s="6" customFormat="1" ht="44.4" customHeight="1" thickBot="1" x14ac:dyDescent="0.35">
      <c r="A20" s="253"/>
      <c r="B20" s="227"/>
      <c r="C20" s="255"/>
      <c r="D20" s="5" t="s">
        <v>1</v>
      </c>
      <c r="E20" s="4" t="s">
        <v>14</v>
      </c>
      <c r="F20" s="227"/>
      <c r="G20" s="255"/>
      <c r="O20" s="25"/>
    </row>
    <row r="21" spans="1:15" x14ac:dyDescent="0.3">
      <c r="A21" s="9" t="s">
        <v>6</v>
      </c>
      <c r="B21" s="7" t="s">
        <v>24</v>
      </c>
      <c r="C21" s="15">
        <f t="shared" ref="C21:C26" si="2">+D21+E21+F21</f>
        <v>0</v>
      </c>
      <c r="D21" s="16">
        <f>+FP_opatření!E33</f>
        <v>0</v>
      </c>
      <c r="E21" s="17">
        <f>+FP_opatření!F33</f>
        <v>0</v>
      </c>
      <c r="F21" s="15">
        <f>+FP_opatření!G33</f>
        <v>0</v>
      </c>
      <c r="G21" s="15" t="e">
        <f>+D21/C21*100</f>
        <v>#DIV/0!</v>
      </c>
    </row>
    <row r="22" spans="1:15" x14ac:dyDescent="0.3">
      <c r="A22" s="9" t="s">
        <v>7</v>
      </c>
      <c r="B22" s="12" t="s">
        <v>67</v>
      </c>
      <c r="C22" s="15">
        <f t="shared" si="2"/>
        <v>0</v>
      </c>
      <c r="D22" s="16">
        <f>+FP_opatření!E34</f>
        <v>0</v>
      </c>
      <c r="E22" s="17">
        <f>+FP_opatření!F34</f>
        <v>0</v>
      </c>
      <c r="F22" s="15">
        <f>+FP_opatření!G34</f>
        <v>0</v>
      </c>
      <c r="G22" s="15" t="e">
        <f t="shared" ref="G22:G27" si="3">+D22/C22*100</f>
        <v>#DIV/0!</v>
      </c>
    </row>
    <row r="23" spans="1:15" x14ac:dyDescent="0.3">
      <c r="A23" s="9" t="s">
        <v>10</v>
      </c>
      <c r="B23" s="8" t="s">
        <v>40</v>
      </c>
      <c r="C23" s="15">
        <f t="shared" si="2"/>
        <v>0</v>
      </c>
      <c r="D23" s="16">
        <f>SUM(FP_opatření!E35:E37)</f>
        <v>0</v>
      </c>
      <c r="E23" s="16">
        <f>SUM(FP_opatření!F35:F37)</f>
        <v>0</v>
      </c>
      <c r="F23" s="16">
        <f>SUM(FP_opatření!G35:G37)</f>
        <v>0</v>
      </c>
      <c r="G23" s="15" t="e">
        <f t="shared" si="3"/>
        <v>#DIV/0!</v>
      </c>
    </row>
    <row r="24" spans="1:15" x14ac:dyDescent="0.3">
      <c r="A24" s="9" t="s">
        <v>11</v>
      </c>
      <c r="B24" s="8" t="s">
        <v>41</v>
      </c>
      <c r="C24" s="15">
        <f t="shared" si="2"/>
        <v>0</v>
      </c>
      <c r="D24" s="16">
        <f>+FP_opatření!E38+FP_opatření!E39</f>
        <v>0</v>
      </c>
      <c r="E24" s="17">
        <f>+FP_opatření!F38+FP_opatření!F39</f>
        <v>0</v>
      </c>
      <c r="F24" s="15">
        <f>+FP_opatření!G38+FP_opatření!G39</f>
        <v>0</v>
      </c>
      <c r="G24" s="15" t="e">
        <f t="shared" si="3"/>
        <v>#DIV/0!</v>
      </c>
    </row>
    <row r="25" spans="1:15" x14ac:dyDescent="0.3">
      <c r="A25" s="9" t="s">
        <v>12</v>
      </c>
      <c r="B25" s="8" t="s">
        <v>42</v>
      </c>
      <c r="C25" s="15">
        <f t="shared" si="2"/>
        <v>0</v>
      </c>
      <c r="D25" s="16">
        <f>+FP_opatření!E40+FP_opatření!E41+FP_opatření!E42+FP_opatření!E43</f>
        <v>0</v>
      </c>
      <c r="E25" s="17">
        <f>+FP_opatření!F40+FP_opatření!F41+FP_opatření!F42+FP_opatření!F43</f>
        <v>0</v>
      </c>
      <c r="F25" s="15">
        <f>+FP_opatření!G40+FP_opatření!G41+FP_opatření!G42+FP_opatření!G43</f>
        <v>0</v>
      </c>
      <c r="G25" s="15" t="e">
        <f t="shared" si="3"/>
        <v>#DIV/0!</v>
      </c>
    </row>
    <row r="26" spans="1:15" ht="15" thickBot="1" x14ac:dyDescent="0.35">
      <c r="A26" s="11" t="s">
        <v>13</v>
      </c>
      <c r="B26" s="8" t="s">
        <v>43</v>
      </c>
      <c r="C26" s="15">
        <f t="shared" si="2"/>
        <v>0</v>
      </c>
      <c r="D26" s="16">
        <f>+FP_opatření!E44+FP_opatření!E45+FP_opatření!E46+FP_opatření!E47+FP_opatření!E48+FP_opatření!E49</f>
        <v>0</v>
      </c>
      <c r="E26" s="17">
        <f>+FP_opatření!F44+FP_opatření!F45+FP_opatření!F46+FP_opatření!F47+FP_opatření!F48+FP_opatření!F49</f>
        <v>0</v>
      </c>
      <c r="F26" s="15">
        <f>+FP_opatření!G44+FP_opatření!G45+FP_opatření!G46+FP_opatření!G47+FP_opatření!G48+FP_opatření!G49</f>
        <v>0</v>
      </c>
      <c r="G26" s="15" t="e">
        <f t="shared" si="3"/>
        <v>#DIV/0!</v>
      </c>
    </row>
    <row r="27" spans="1:15" ht="15" thickBot="1" x14ac:dyDescent="0.35">
      <c r="A27" s="258" t="s">
        <v>3</v>
      </c>
      <c r="B27" s="259"/>
      <c r="C27" s="13">
        <f>SUM(C21:C26)</f>
        <v>0</v>
      </c>
      <c r="D27" s="18">
        <f>SUM(D21:D26)</f>
        <v>0</v>
      </c>
      <c r="E27" s="10">
        <f>SUM(E21:E26)</f>
        <v>0</v>
      </c>
      <c r="F27" s="13">
        <f>SUM(F21:F26)</f>
        <v>0</v>
      </c>
      <c r="G27" s="13" t="e">
        <f t="shared" si="3"/>
        <v>#DIV/0!</v>
      </c>
    </row>
    <row r="28" spans="1:15" ht="15" thickBot="1" x14ac:dyDescent="0.35">
      <c r="D28" s="260" t="s">
        <v>63</v>
      </c>
      <c r="E28" s="258"/>
      <c r="F28" s="259"/>
      <c r="G28" s="14">
        <f>+D29/$D$131*100</f>
        <v>0</v>
      </c>
    </row>
    <row r="29" spans="1:15" ht="15" thickBot="1" x14ac:dyDescent="0.35">
      <c r="B29" s="261" t="s">
        <v>66</v>
      </c>
      <c r="C29" s="262"/>
      <c r="D29" s="45">
        <f>+D16+D27</f>
        <v>0</v>
      </c>
    </row>
    <row r="30" spans="1:15" ht="15" thickBot="1" x14ac:dyDescent="0.35"/>
    <row r="31" spans="1:15" ht="17.25" customHeight="1" thickBot="1" x14ac:dyDescent="0.35">
      <c r="A31" s="217" t="s">
        <v>46</v>
      </c>
      <c r="B31" s="217"/>
      <c r="C31" s="217"/>
      <c r="D31" s="217"/>
      <c r="E31" s="217"/>
      <c r="F31" s="217"/>
      <c r="G31" s="218"/>
    </row>
    <row r="32" spans="1:15" s="6" customFormat="1" ht="16.2" customHeight="1" x14ac:dyDescent="0.3">
      <c r="A32" s="226" t="s">
        <v>9</v>
      </c>
      <c r="B32" s="226" t="s">
        <v>56</v>
      </c>
      <c r="C32" s="254" t="s">
        <v>4</v>
      </c>
      <c r="D32" s="256" t="s">
        <v>0</v>
      </c>
      <c r="E32" s="257"/>
      <c r="F32" s="226" t="s">
        <v>2</v>
      </c>
      <c r="G32" s="254" t="s">
        <v>5</v>
      </c>
      <c r="O32" s="25"/>
    </row>
    <row r="33" spans="1:15" s="6" customFormat="1" ht="45.6" customHeight="1" thickBot="1" x14ac:dyDescent="0.35">
      <c r="A33" s="253"/>
      <c r="B33" s="227"/>
      <c r="C33" s="255"/>
      <c r="D33" s="5" t="s">
        <v>1</v>
      </c>
      <c r="E33" s="4" t="s">
        <v>14</v>
      </c>
      <c r="F33" s="227"/>
      <c r="G33" s="255"/>
      <c r="O33" s="25"/>
    </row>
    <row r="34" spans="1:15" x14ac:dyDescent="0.3">
      <c r="A34" s="9" t="s">
        <v>6</v>
      </c>
      <c r="B34" s="7" t="s">
        <v>24</v>
      </c>
      <c r="C34" s="15">
        <f t="shared" ref="C34:C39" si="4">+D34+E34+F34</f>
        <v>0</v>
      </c>
      <c r="D34" s="16">
        <f>+FP_opatření!E59</f>
        <v>0</v>
      </c>
      <c r="E34" s="17">
        <f>+FP_opatření!F58</f>
        <v>0</v>
      </c>
      <c r="F34" s="15">
        <f>+FP_opatření!G58</f>
        <v>0</v>
      </c>
      <c r="G34" s="15" t="e">
        <f>+D34/C34*100</f>
        <v>#DIV/0!</v>
      </c>
    </row>
    <row r="35" spans="1:15" x14ac:dyDescent="0.3">
      <c r="A35" s="9" t="s">
        <v>7</v>
      </c>
      <c r="B35" s="12" t="s">
        <v>67</v>
      </c>
      <c r="C35" s="15">
        <f t="shared" si="4"/>
        <v>0</v>
      </c>
      <c r="D35" s="16">
        <f>+FP_opatření!E59</f>
        <v>0</v>
      </c>
      <c r="E35" s="17">
        <f>+FP_opatření!F59</f>
        <v>0</v>
      </c>
      <c r="F35" s="15">
        <f>+FP_opatření!G59</f>
        <v>0</v>
      </c>
      <c r="G35" s="15" t="e">
        <f t="shared" ref="G35:G40" si="5">+D35/C35*100</f>
        <v>#DIV/0!</v>
      </c>
    </row>
    <row r="36" spans="1:15" x14ac:dyDescent="0.3">
      <c r="A36" s="156" t="s">
        <v>10</v>
      </c>
      <c r="B36" s="157" t="s">
        <v>40</v>
      </c>
      <c r="C36" s="154">
        <f t="shared" si="4"/>
        <v>0</v>
      </c>
      <c r="D36" s="155">
        <f>SUM(FP_opatření!E60:E62)</f>
        <v>0</v>
      </c>
      <c r="E36" s="155">
        <f>SUM(FP_opatření!F60:F62)</f>
        <v>0</v>
      </c>
      <c r="F36" s="155">
        <f>SUM(FP_opatření!G60:G62)</f>
        <v>0</v>
      </c>
      <c r="G36" s="15" t="e">
        <f t="shared" si="5"/>
        <v>#DIV/0!</v>
      </c>
    </row>
    <row r="37" spans="1:15" x14ac:dyDescent="0.3">
      <c r="A37" s="9" t="s">
        <v>11</v>
      </c>
      <c r="B37" s="8" t="s">
        <v>41</v>
      </c>
      <c r="C37" s="15">
        <f t="shared" si="4"/>
        <v>0</v>
      </c>
      <c r="D37" s="16">
        <f>+FP_opatření!E63+FP_opatření!E64</f>
        <v>0</v>
      </c>
      <c r="E37" s="17">
        <f>+FP_opatření!F63+FP_opatření!F64</f>
        <v>0</v>
      </c>
      <c r="F37" s="15">
        <f>+FP_opatření!G63+FP_opatření!G64</f>
        <v>0</v>
      </c>
      <c r="G37" s="15" t="e">
        <f t="shared" si="5"/>
        <v>#DIV/0!</v>
      </c>
    </row>
    <row r="38" spans="1:15" x14ac:dyDescent="0.3">
      <c r="A38" s="9" t="s">
        <v>12</v>
      </c>
      <c r="B38" s="8" t="s">
        <v>42</v>
      </c>
      <c r="C38" s="15">
        <f t="shared" si="4"/>
        <v>428571.42999999993</v>
      </c>
      <c r="D38" s="16">
        <f>+FP_opatření!E65+FP_opatření!E66+FP_opatření!E67+FP_opatření!E68</f>
        <v>300000</v>
      </c>
      <c r="E38" s="17">
        <f>+FP_opatření!F65+FP_opatření!F66+FP_opatření!F67+FP_opatření!F68</f>
        <v>107142.85</v>
      </c>
      <c r="F38" s="15">
        <f>+FP_opatření!G65+FP_opatření!G66+FP_opatření!G67+FP_opatření!G68</f>
        <v>21428.579999999987</v>
      </c>
      <c r="G38" s="15">
        <f t="shared" si="5"/>
        <v>69.999999766666676</v>
      </c>
    </row>
    <row r="39" spans="1:15" ht="15" thickBot="1" x14ac:dyDescent="0.35">
      <c r="A39" s="11" t="s">
        <v>13</v>
      </c>
      <c r="B39" s="8" t="s">
        <v>43</v>
      </c>
      <c r="C39" s="15">
        <f t="shared" si="4"/>
        <v>0</v>
      </c>
      <c r="D39" s="16">
        <f>+FP_opatření!E69+FP_opatření!E70+FP_opatření!E71+FP_opatření!E72+FP_opatření!E73+FP_opatření!E74</f>
        <v>0</v>
      </c>
      <c r="E39" s="17">
        <f>+FP_opatření!F69+FP_opatření!F70+FP_opatření!F71+FP_opatření!F72+FP_opatření!F73+FP_opatření!F74</f>
        <v>0</v>
      </c>
      <c r="F39" s="15">
        <f>+FP_opatření!G69+FP_opatření!G70+FP_opatření!G71+FP_opatření!G72+FP_opatření!G73+FP_opatření!G74</f>
        <v>0</v>
      </c>
      <c r="G39" s="15" t="e">
        <f t="shared" si="5"/>
        <v>#DIV/0!</v>
      </c>
    </row>
    <row r="40" spans="1:15" ht="15" thickBot="1" x14ac:dyDescent="0.35">
      <c r="A40" s="258" t="s">
        <v>3</v>
      </c>
      <c r="B40" s="259"/>
      <c r="C40" s="179">
        <f>SUM(C34:C39)</f>
        <v>428571.42999999993</v>
      </c>
      <c r="D40" s="180">
        <f>SUM(D34:D39)</f>
        <v>300000</v>
      </c>
      <c r="E40" s="181">
        <f>SUM(E34:E39)</f>
        <v>107142.85</v>
      </c>
      <c r="F40" s="179">
        <f>SUM(F34:F39)</f>
        <v>21428.579999999987</v>
      </c>
      <c r="G40" s="13">
        <f t="shared" si="5"/>
        <v>69.999999766666676</v>
      </c>
    </row>
    <row r="41" spans="1:15" ht="15" thickBot="1" x14ac:dyDescent="0.35">
      <c r="D41" s="260" t="s">
        <v>63</v>
      </c>
      <c r="E41" s="258"/>
      <c r="F41" s="259"/>
      <c r="G41" s="183">
        <f>+D42/$D$131*100</f>
        <v>3.7998902722633593E-2</v>
      </c>
    </row>
    <row r="42" spans="1:15" ht="15" thickBot="1" x14ac:dyDescent="0.35">
      <c r="B42" s="261" t="s">
        <v>66</v>
      </c>
      <c r="C42" s="262"/>
      <c r="D42" s="182">
        <f>+D29+D40</f>
        <v>300000</v>
      </c>
    </row>
    <row r="43" spans="1:15" ht="15" thickBot="1" x14ac:dyDescent="0.35"/>
    <row r="44" spans="1:15" ht="17.25" customHeight="1" thickBot="1" x14ac:dyDescent="0.35">
      <c r="A44" s="217" t="s">
        <v>47</v>
      </c>
      <c r="B44" s="217"/>
      <c r="C44" s="217"/>
      <c r="D44" s="217"/>
      <c r="E44" s="217"/>
      <c r="F44" s="217"/>
      <c r="G44" s="218"/>
    </row>
    <row r="45" spans="1:15" s="6" customFormat="1" ht="16.95" customHeight="1" x14ac:dyDescent="0.3">
      <c r="A45" s="226" t="s">
        <v>9</v>
      </c>
      <c r="B45" s="226" t="s">
        <v>56</v>
      </c>
      <c r="C45" s="254" t="s">
        <v>4</v>
      </c>
      <c r="D45" s="256" t="s">
        <v>0</v>
      </c>
      <c r="E45" s="257"/>
      <c r="F45" s="226" t="s">
        <v>2</v>
      </c>
      <c r="G45" s="254" t="s">
        <v>5</v>
      </c>
      <c r="O45" s="25"/>
    </row>
    <row r="46" spans="1:15" s="6" customFormat="1" ht="45.6" customHeight="1" thickBot="1" x14ac:dyDescent="0.35">
      <c r="A46" s="253"/>
      <c r="B46" s="227"/>
      <c r="C46" s="255"/>
      <c r="D46" s="5" t="s">
        <v>1</v>
      </c>
      <c r="E46" s="4" t="s">
        <v>14</v>
      </c>
      <c r="F46" s="227"/>
      <c r="G46" s="255"/>
      <c r="O46" s="25"/>
    </row>
    <row r="47" spans="1:15" x14ac:dyDescent="0.3">
      <c r="A47" s="9" t="s">
        <v>6</v>
      </c>
      <c r="B47" s="7" t="s">
        <v>24</v>
      </c>
      <c r="C47" s="15">
        <f t="shared" ref="C47:C52" si="6">+D47+E47+F47</f>
        <v>0</v>
      </c>
      <c r="D47" s="16">
        <f>+FP_opatření!E83</f>
        <v>0</v>
      </c>
      <c r="E47" s="17">
        <f>+FP_opatření!F83</f>
        <v>0</v>
      </c>
      <c r="F47" s="15">
        <f>+FP_opatření!G83</f>
        <v>0</v>
      </c>
      <c r="G47" s="15" t="e">
        <f>+D47/C47*100</f>
        <v>#DIV/0!</v>
      </c>
    </row>
    <row r="48" spans="1:15" x14ac:dyDescent="0.3">
      <c r="A48" s="9" t="s">
        <v>7</v>
      </c>
      <c r="B48" s="12" t="s">
        <v>67</v>
      </c>
      <c r="C48" s="15">
        <f t="shared" si="6"/>
        <v>0</v>
      </c>
      <c r="D48" s="16">
        <f>+FP_opatření!E84</f>
        <v>0</v>
      </c>
      <c r="E48" s="17">
        <f>+FP_opatření!F84</f>
        <v>0</v>
      </c>
      <c r="F48" s="15">
        <f>+FP_opatření!G84</f>
        <v>0</v>
      </c>
      <c r="G48" s="15" t="e">
        <f t="shared" ref="G48:G53" si="7">+D48/C48*100</f>
        <v>#DIV/0!</v>
      </c>
    </row>
    <row r="49" spans="1:15" x14ac:dyDescent="0.3">
      <c r="A49" s="156" t="s">
        <v>10</v>
      </c>
      <c r="B49" s="157" t="s">
        <v>40</v>
      </c>
      <c r="C49" s="154">
        <f t="shared" si="6"/>
        <v>21338260.43</v>
      </c>
      <c r="D49" s="155">
        <f>SUM(FP_opatření!E85:E87)</f>
        <v>14936782.300000001</v>
      </c>
      <c r="E49" s="155">
        <f>SUM(FP_opatření!F85:F87)</f>
        <v>4267652.09</v>
      </c>
      <c r="F49" s="155">
        <f>SUM(FP_opatření!G85:G87)</f>
        <v>2133826.04</v>
      </c>
      <c r="G49" s="15">
        <f t="shared" si="7"/>
        <v>69.999999995313587</v>
      </c>
    </row>
    <row r="50" spans="1:15" x14ac:dyDescent="0.3">
      <c r="A50" s="9" t="s">
        <v>11</v>
      </c>
      <c r="B50" s="8" t="s">
        <v>41</v>
      </c>
      <c r="C50" s="15">
        <f t="shared" si="6"/>
        <v>1428571.4300000002</v>
      </c>
      <c r="D50" s="16">
        <f>+FP_opatření!E88+FP_opatření!E89</f>
        <v>1000000</v>
      </c>
      <c r="E50" s="17">
        <f>+FP_opatření!F88+FP_opatření!F89</f>
        <v>357142.85</v>
      </c>
      <c r="F50" s="15">
        <f>+FP_opatření!G88+FP_opatření!G89</f>
        <v>71428.579999999958</v>
      </c>
      <c r="G50" s="15">
        <f t="shared" si="7"/>
        <v>69.999999929999987</v>
      </c>
    </row>
    <row r="51" spans="1:15" x14ac:dyDescent="0.3">
      <c r="A51" s="9" t="s">
        <v>12</v>
      </c>
      <c r="B51" s="8" t="s">
        <v>42</v>
      </c>
      <c r="C51" s="15">
        <f t="shared" si="6"/>
        <v>5000000.01</v>
      </c>
      <c r="D51" s="16">
        <f>+FP_opatření!E90+FP_opatření!E91+FP_opatření!E92+FP_opatření!E93+FP_opatření!E94</f>
        <v>3500000</v>
      </c>
      <c r="E51" s="17">
        <f>+FP_opatření!F90+FP_opatření!F91+FP_opatření!F92+FP_opatření!F93+FP_opatření!F94</f>
        <v>1250000</v>
      </c>
      <c r="F51" s="15">
        <f>+FP_opatření!G90+FP_opatření!G91+FP_opatření!G92+FP_opatření!G93+FP_opatření!G94</f>
        <v>250000.00999999995</v>
      </c>
      <c r="G51" s="15">
        <f t="shared" si="7"/>
        <v>69.999999860000003</v>
      </c>
    </row>
    <row r="52" spans="1:15" ht="15" thickBot="1" x14ac:dyDescent="0.35">
      <c r="A52" s="11" t="s">
        <v>13</v>
      </c>
      <c r="B52" s="8" t="s">
        <v>43</v>
      </c>
      <c r="C52" s="15">
        <f t="shared" si="6"/>
        <v>12857142.870000001</v>
      </c>
      <c r="D52" s="16">
        <f>+FP_opatření!E94+FP_opatření!E95+FP_opatření!E96+FP_opatření!E97+FP_opatření!E98+FP_opatření!E99</f>
        <v>9000000</v>
      </c>
      <c r="E52" s="17">
        <f>+FP_opatření!F94+FP_opatření!F95+FP_opatření!F96+FP_opatření!F97+FP_opatření!F98+FP_opatření!F99</f>
        <v>1928571.42</v>
      </c>
      <c r="F52" s="15">
        <f>+FP_opatření!G94+FP_opatření!G95+FP_opatření!G96+FP_opatření!G97+FP_opatření!G98+FP_opatření!G99</f>
        <v>1928571.4500000002</v>
      </c>
      <c r="G52" s="15">
        <f t="shared" si="7"/>
        <v>69.999999929999987</v>
      </c>
    </row>
    <row r="53" spans="1:15" ht="15" thickBot="1" x14ac:dyDescent="0.35">
      <c r="A53" s="258" t="s">
        <v>3</v>
      </c>
      <c r="B53" s="259"/>
      <c r="C53" s="179">
        <f>SUM(C47:C52)</f>
        <v>40623974.739999995</v>
      </c>
      <c r="D53" s="180">
        <f>SUM(D47:D52)</f>
        <v>28436782.300000001</v>
      </c>
      <c r="E53" s="181">
        <f>SUM(E47:E52)</f>
        <v>7803366.3599999994</v>
      </c>
      <c r="F53" s="179">
        <f>SUM(F47:F52)</f>
        <v>4383826.08</v>
      </c>
      <c r="G53" s="13">
        <f t="shared" si="7"/>
        <v>69.999999955691209</v>
      </c>
    </row>
    <row r="54" spans="1:15" ht="15" thickBot="1" x14ac:dyDescent="0.35">
      <c r="D54" s="260" t="s">
        <v>63</v>
      </c>
      <c r="E54" s="258"/>
      <c r="F54" s="259"/>
      <c r="G54" s="183">
        <f>+D55/$D$131*100</f>
        <v>3.6398873172639963</v>
      </c>
    </row>
    <row r="55" spans="1:15" ht="15" thickBot="1" x14ac:dyDescent="0.35">
      <c r="B55" s="261" t="s">
        <v>66</v>
      </c>
      <c r="C55" s="262"/>
      <c r="D55" s="182">
        <f>+D42+D53</f>
        <v>28736782.300000001</v>
      </c>
    </row>
    <row r="56" spans="1:15" ht="15" thickBot="1" x14ac:dyDescent="0.35"/>
    <row r="57" spans="1:15" ht="17.25" customHeight="1" thickBot="1" x14ac:dyDescent="0.35">
      <c r="A57" s="217" t="s">
        <v>48</v>
      </c>
      <c r="B57" s="217"/>
      <c r="C57" s="217"/>
      <c r="D57" s="217"/>
      <c r="E57" s="217"/>
      <c r="F57" s="217"/>
      <c r="G57" s="218"/>
    </row>
    <row r="58" spans="1:15" s="6" customFormat="1" ht="15.6" customHeight="1" x14ac:dyDescent="0.3">
      <c r="A58" s="226" t="s">
        <v>9</v>
      </c>
      <c r="B58" s="226" t="s">
        <v>56</v>
      </c>
      <c r="C58" s="254" t="s">
        <v>4</v>
      </c>
      <c r="D58" s="256" t="s">
        <v>0</v>
      </c>
      <c r="E58" s="257"/>
      <c r="F58" s="226" t="s">
        <v>2</v>
      </c>
      <c r="G58" s="254" t="s">
        <v>5</v>
      </c>
      <c r="O58" s="25"/>
    </row>
    <row r="59" spans="1:15" s="6" customFormat="1" ht="46.95" customHeight="1" thickBot="1" x14ac:dyDescent="0.35">
      <c r="A59" s="253"/>
      <c r="B59" s="227"/>
      <c r="C59" s="255"/>
      <c r="D59" s="5" t="s">
        <v>1</v>
      </c>
      <c r="E59" s="4" t="s">
        <v>14</v>
      </c>
      <c r="F59" s="227"/>
      <c r="G59" s="255"/>
      <c r="O59" s="25"/>
    </row>
    <row r="60" spans="1:15" x14ac:dyDescent="0.3">
      <c r="A60" s="9" t="s">
        <v>6</v>
      </c>
      <c r="B60" s="7" t="s">
        <v>24</v>
      </c>
      <c r="C60" s="15">
        <f>I63</f>
        <v>0</v>
      </c>
      <c r="D60" s="16">
        <f>+FP_opatření!E108</f>
        <v>0</v>
      </c>
      <c r="E60" s="17">
        <f>+FP_opatření!F108</f>
        <v>0</v>
      </c>
      <c r="F60" s="15">
        <f>+FP_opatření!G108</f>
        <v>0</v>
      </c>
      <c r="G60" s="15" t="e">
        <f>+D60/C60*100</f>
        <v>#DIV/0!</v>
      </c>
    </row>
    <row r="61" spans="1:15" x14ac:dyDescent="0.3">
      <c r="A61" s="9" t="s">
        <v>7</v>
      </c>
      <c r="B61" s="12" t="s">
        <v>67</v>
      </c>
      <c r="C61" s="15">
        <f t="shared" ref="C61:C65" si="8">+D61+E61+F61</f>
        <v>0</v>
      </c>
      <c r="D61" s="16">
        <f>+FP_opatření!E109</f>
        <v>0</v>
      </c>
      <c r="E61" s="17">
        <f>+FP_opatření!F109</f>
        <v>0</v>
      </c>
      <c r="F61" s="15">
        <f>+FP_opatření!G109</f>
        <v>0</v>
      </c>
      <c r="G61" s="15" t="e">
        <f t="shared" ref="G61:G66" si="9">+D61/C61*100</f>
        <v>#DIV/0!</v>
      </c>
    </row>
    <row r="62" spans="1:15" x14ac:dyDescent="0.3">
      <c r="A62" s="184" t="s">
        <v>10</v>
      </c>
      <c r="B62" s="185" t="s">
        <v>40</v>
      </c>
      <c r="C62" s="154">
        <f t="shared" si="8"/>
        <v>71311323.75</v>
      </c>
      <c r="D62" s="155">
        <f>SUM(FP_opatření!E110:E112)</f>
        <v>49917926.630000003</v>
      </c>
      <c r="E62" s="155">
        <f>SUM(FP_opatření!F110:F112)</f>
        <v>14262264.76</v>
      </c>
      <c r="F62" s="155">
        <f>SUM(FP_opatření!G110:G112)</f>
        <v>7131132.3599999994</v>
      </c>
      <c r="G62" s="147">
        <f t="shared" si="9"/>
        <v>70.000000007011508</v>
      </c>
    </row>
    <row r="63" spans="1:15" x14ac:dyDescent="0.3">
      <c r="A63" s="9" t="s">
        <v>11</v>
      </c>
      <c r="B63" s="8" t="s">
        <v>41</v>
      </c>
      <c r="C63" s="15">
        <f t="shared" si="8"/>
        <v>13500000</v>
      </c>
      <c r="D63" s="16">
        <f>+FP_opatření!E113+FP_opatření!E114</f>
        <v>9450000</v>
      </c>
      <c r="E63" s="17">
        <f>+FP_opatření!F113+FP_opatření!F114</f>
        <v>3375000</v>
      </c>
      <c r="F63" s="15">
        <f>+FP_opatření!G113+FP_opatření!G114</f>
        <v>675000</v>
      </c>
      <c r="G63" s="15">
        <f t="shared" si="9"/>
        <v>70</v>
      </c>
    </row>
    <row r="64" spans="1:15" x14ac:dyDescent="0.3">
      <c r="A64" s="9" t="s">
        <v>12</v>
      </c>
      <c r="B64" s="8" t="s">
        <v>42</v>
      </c>
      <c r="C64" s="15">
        <f t="shared" si="8"/>
        <v>40654571.229999997</v>
      </c>
      <c r="D64" s="16">
        <f>+FP_opatření!E115+FP_opatření!E116+FP_opatření!E117+FP_opatření!E118</f>
        <v>28458199.850000001</v>
      </c>
      <c r="E64" s="17">
        <f>+FP_opatření!F115+FP_opatření!F116+FP_opatření!F117+FP_opatření!F118</f>
        <v>9449357.0799999982</v>
      </c>
      <c r="F64" s="15">
        <f>+FP_opatření!G115+FP_opatření!G116+FP_opatření!G117+FP_opatření!G118</f>
        <v>2747014.2999999975</v>
      </c>
      <c r="G64" s="15">
        <f t="shared" si="9"/>
        <v>69.999999972942788</v>
      </c>
    </row>
    <row r="65" spans="1:15" ht="15" thickBot="1" x14ac:dyDescent="0.35">
      <c r="A65" s="11" t="s">
        <v>13</v>
      </c>
      <c r="B65" s="8" t="s">
        <v>43</v>
      </c>
      <c r="C65" s="70">
        <f t="shared" si="8"/>
        <v>123173093.77999999</v>
      </c>
      <c r="D65" s="71">
        <f>+FP_opatření!E119+FP_opatření!E120+FP_opatření!E121+FP_opatření!E122+FP_opatření!E123+FP_opatření!E124</f>
        <v>86221165.629999995</v>
      </c>
      <c r="E65" s="72">
        <f>+FP_opatření!F119+FP_opatření!F120+FP_opatření!F121+FP_opatření!F122+FP_opatření!F123+FP_opatření!F124</f>
        <v>18475964.050000001</v>
      </c>
      <c r="F65" s="70">
        <f>+FP_opatření!G119+FP_opatření!G120+FP_opatření!G121+FP_opatření!G122+FP_opatření!G123+FP_opatření!G124</f>
        <v>18475964.099999994</v>
      </c>
      <c r="G65" s="15">
        <f t="shared" si="9"/>
        <v>69.999999987010156</v>
      </c>
    </row>
    <row r="66" spans="1:15" ht="15" thickBot="1" x14ac:dyDescent="0.35">
      <c r="A66" s="258" t="s">
        <v>3</v>
      </c>
      <c r="B66" s="259"/>
      <c r="C66" s="186">
        <f>SUM(C60:C65)</f>
        <v>248638988.75999999</v>
      </c>
      <c r="D66" s="187">
        <f>SUM(D60:D65)</f>
        <v>174047292.11000001</v>
      </c>
      <c r="E66" s="188">
        <f>SUM(E60:E65)</f>
        <v>45562585.890000001</v>
      </c>
      <c r="F66" s="186">
        <f>SUM(F60:F65)</f>
        <v>29029110.75999999</v>
      </c>
      <c r="G66" s="13">
        <f t="shared" si="9"/>
        <v>69.999999991151839</v>
      </c>
    </row>
    <row r="67" spans="1:15" ht="15" thickBot="1" x14ac:dyDescent="0.35">
      <c r="D67" s="260" t="s">
        <v>63</v>
      </c>
      <c r="E67" s="258"/>
      <c r="F67" s="259"/>
      <c r="G67" s="183">
        <f>+D68/$D$131*100</f>
        <v>25.685241057349611</v>
      </c>
      <c r="H67" s="49">
        <v>0.17080000000000001</v>
      </c>
      <c r="I67" s="50" t="s">
        <v>68</v>
      </c>
    </row>
    <row r="68" spans="1:15" ht="15" thickBot="1" x14ac:dyDescent="0.35">
      <c r="B68" s="261" t="s">
        <v>66</v>
      </c>
      <c r="C68" s="262"/>
      <c r="D68" s="182">
        <f>+D55+D66</f>
        <v>202784074.41000003</v>
      </c>
    </row>
    <row r="69" spans="1:15" ht="15" thickBot="1" x14ac:dyDescent="0.35"/>
    <row r="70" spans="1:15" ht="17.25" customHeight="1" thickBot="1" x14ac:dyDescent="0.35">
      <c r="A70" s="217" t="s">
        <v>49</v>
      </c>
      <c r="B70" s="217"/>
      <c r="C70" s="217"/>
      <c r="D70" s="217"/>
      <c r="E70" s="217"/>
      <c r="F70" s="217"/>
      <c r="G70" s="218"/>
    </row>
    <row r="71" spans="1:15" s="6" customFormat="1" ht="18" customHeight="1" x14ac:dyDescent="0.3">
      <c r="A71" s="226" t="s">
        <v>9</v>
      </c>
      <c r="B71" s="226" t="s">
        <v>56</v>
      </c>
      <c r="C71" s="254" t="s">
        <v>4</v>
      </c>
      <c r="D71" s="256" t="s">
        <v>0</v>
      </c>
      <c r="E71" s="257"/>
      <c r="F71" s="226" t="s">
        <v>2</v>
      </c>
      <c r="G71" s="254" t="s">
        <v>5</v>
      </c>
      <c r="O71" s="25"/>
    </row>
    <row r="72" spans="1:15" s="6" customFormat="1" ht="46.2" customHeight="1" thickBot="1" x14ac:dyDescent="0.35">
      <c r="A72" s="253"/>
      <c r="B72" s="227"/>
      <c r="C72" s="255"/>
      <c r="D72" s="5" t="s">
        <v>1</v>
      </c>
      <c r="E72" s="4" t="s">
        <v>14</v>
      </c>
      <c r="F72" s="227"/>
      <c r="G72" s="255"/>
      <c r="O72" s="25"/>
    </row>
    <row r="73" spans="1:15" x14ac:dyDescent="0.3">
      <c r="A73" s="9" t="s">
        <v>6</v>
      </c>
      <c r="B73" s="7" t="s">
        <v>24</v>
      </c>
      <c r="C73" s="15">
        <f t="shared" ref="C73:C78" si="10">+D73+E73+F73</f>
        <v>0</v>
      </c>
      <c r="D73" s="16">
        <f>+FP_opatření!E133</f>
        <v>0</v>
      </c>
      <c r="E73" s="17">
        <f>+FP_opatření!F133</f>
        <v>0</v>
      </c>
      <c r="F73" s="15">
        <f>+FP_opatření!G133</f>
        <v>0</v>
      </c>
      <c r="G73" s="15" t="e">
        <f>+D73/C73*100</f>
        <v>#DIV/0!</v>
      </c>
    </row>
    <row r="74" spans="1:15" x14ac:dyDescent="0.3">
      <c r="A74" s="9" t="s">
        <v>7</v>
      </c>
      <c r="B74" s="12" t="s">
        <v>67</v>
      </c>
      <c r="C74" s="15">
        <f t="shared" si="10"/>
        <v>11200000</v>
      </c>
      <c r="D74" s="16">
        <f>+FP_opatření!E134</f>
        <v>7840000</v>
      </c>
      <c r="E74" s="17">
        <f>+FP_opatření!F134</f>
        <v>3360000</v>
      </c>
      <c r="F74" s="15">
        <f>+FP_opatření!G134</f>
        <v>0</v>
      </c>
      <c r="G74" s="15">
        <f t="shared" ref="G74:G79" si="11">+D74/C74*100</f>
        <v>70</v>
      </c>
    </row>
    <row r="75" spans="1:15" x14ac:dyDescent="0.3">
      <c r="A75" s="156" t="s">
        <v>10</v>
      </c>
      <c r="B75" s="157" t="s">
        <v>40</v>
      </c>
      <c r="C75" s="154">
        <f t="shared" si="10"/>
        <v>18336017.68</v>
      </c>
      <c r="D75" s="155">
        <f>SUM(FP_opatření!E135:E137)</f>
        <v>12835212.379999999</v>
      </c>
      <c r="E75" s="155">
        <f>SUM(FP_opatření!F135:F137)</f>
        <v>3667203.54</v>
      </c>
      <c r="F75" s="155">
        <f>SUM(FP_opatření!G135:G137)</f>
        <v>1833601.7600000002</v>
      </c>
      <c r="G75" s="147">
        <f t="shared" si="11"/>
        <v>70.000000021814984</v>
      </c>
    </row>
    <row r="76" spans="1:15" x14ac:dyDescent="0.3">
      <c r="A76" s="9" t="s">
        <v>11</v>
      </c>
      <c r="B76" s="8" t="s">
        <v>41</v>
      </c>
      <c r="C76" s="70">
        <f t="shared" si="10"/>
        <v>52941182.619999997</v>
      </c>
      <c r="D76" s="71">
        <f>+FP_opatření!E138+FP_opatření!E139</f>
        <v>37058827.829999998</v>
      </c>
      <c r="E76" s="72">
        <f>+FP_opatření!F138+FP_opatření!F139</f>
        <v>13235295.65</v>
      </c>
      <c r="F76" s="70">
        <f>+FP_opatření!G138+FP_opatření!G139</f>
        <v>2647059.1399999987</v>
      </c>
      <c r="G76" s="15">
        <f t="shared" si="11"/>
        <v>69.999999992444444</v>
      </c>
    </row>
    <row r="77" spans="1:15" x14ac:dyDescent="0.3">
      <c r="A77" s="9" t="s">
        <v>12</v>
      </c>
      <c r="B77" s="8" t="s">
        <v>42</v>
      </c>
      <c r="C77" s="70">
        <f t="shared" si="10"/>
        <v>65414891.010000005</v>
      </c>
      <c r="D77" s="71">
        <f>+FP_opatření!E140+FP_opatření!E141+FP_opatření!E142+FP_opatření!E143</f>
        <v>45790423.700000003</v>
      </c>
      <c r="E77" s="72">
        <f>+FP_opatření!F140+FP_opatření!F141+FP_opatření!F142+FP_opatření!F143</f>
        <v>13455090.779999999</v>
      </c>
      <c r="F77" s="70">
        <f>+FP_opatření!G140+FP_opatření!G141+FP_opatření!G142+FP_opatření!G143</f>
        <v>6169376.5299999993</v>
      </c>
      <c r="G77" s="15">
        <f t="shared" si="11"/>
        <v>69.99999998929907</v>
      </c>
    </row>
    <row r="78" spans="1:15" ht="15" thickBot="1" x14ac:dyDescent="0.35">
      <c r="A78" s="11" t="s">
        <v>13</v>
      </c>
      <c r="B78" s="8" t="s">
        <v>43</v>
      </c>
      <c r="C78" s="70">
        <f t="shared" si="10"/>
        <v>180928208.89999998</v>
      </c>
      <c r="D78" s="71">
        <f>+FP_opatření!E144+FP_opatření!E145+FP_opatření!E146+FP_opatření!E147+FP_opatření!E148+FP_opatření!E149</f>
        <v>126649746.22</v>
      </c>
      <c r="E78" s="72">
        <f>+FP_opatření!F144+FP_opatření!F145+FP_opatření!F146+FP_opatření!F147+FP_opatření!F148+FP_opatření!F149</f>
        <v>27139231.32</v>
      </c>
      <c r="F78" s="70">
        <f>+FP_opatření!G144+FP_opatření!G145+FP_opatření!G146+FP_opatření!G147+FP_opatření!G148+FP_opatření!G149</f>
        <v>27139231.359999999</v>
      </c>
      <c r="G78" s="15">
        <f t="shared" si="11"/>
        <v>69.999999994472944</v>
      </c>
    </row>
    <row r="79" spans="1:15" ht="15" thickBot="1" x14ac:dyDescent="0.35">
      <c r="A79" s="258" t="s">
        <v>3</v>
      </c>
      <c r="B79" s="259"/>
      <c r="C79" s="186">
        <f>SUM(C73:C78)</f>
        <v>328820300.20999998</v>
      </c>
      <c r="D79" s="187">
        <f>SUM(D73:D78)</f>
        <v>230174210.13</v>
      </c>
      <c r="E79" s="188">
        <f>SUM(E73:E78)</f>
        <v>60856821.289999999</v>
      </c>
      <c r="F79" s="186">
        <f>SUM(F73:F78)</f>
        <v>37789268.789999999</v>
      </c>
      <c r="G79" s="13">
        <f t="shared" si="11"/>
        <v>69.999999994830006</v>
      </c>
    </row>
    <row r="80" spans="1:15" ht="15" thickBot="1" x14ac:dyDescent="0.35">
      <c r="D80" s="260" t="s">
        <v>63</v>
      </c>
      <c r="E80" s="258"/>
      <c r="F80" s="259"/>
      <c r="G80" s="183">
        <f>+D81/$D$131*100</f>
        <v>54.839799123979262</v>
      </c>
      <c r="H80" s="49">
        <v>0.34439999999999998</v>
      </c>
      <c r="I80" s="50" t="s">
        <v>68</v>
      </c>
    </row>
    <row r="81" spans="1:15" ht="15" thickBot="1" x14ac:dyDescent="0.35">
      <c r="B81" s="261" t="s">
        <v>66</v>
      </c>
      <c r="C81" s="262"/>
      <c r="D81" s="182">
        <f>+D68+D79</f>
        <v>432958284.54000002</v>
      </c>
    </row>
    <row r="82" spans="1:15" ht="15" thickBot="1" x14ac:dyDescent="0.35"/>
    <row r="83" spans="1:15" ht="17.25" customHeight="1" thickBot="1" x14ac:dyDescent="0.35">
      <c r="A83" s="217" t="s">
        <v>50</v>
      </c>
      <c r="B83" s="217"/>
      <c r="C83" s="217"/>
      <c r="D83" s="217"/>
      <c r="E83" s="217"/>
      <c r="F83" s="217"/>
      <c r="G83" s="218"/>
    </row>
    <row r="84" spans="1:15" s="6" customFormat="1" ht="15.6" customHeight="1" x14ac:dyDescent="0.3">
      <c r="A84" s="226" t="s">
        <v>9</v>
      </c>
      <c r="B84" s="226" t="s">
        <v>56</v>
      </c>
      <c r="C84" s="254" t="s">
        <v>4</v>
      </c>
      <c r="D84" s="256" t="s">
        <v>0</v>
      </c>
      <c r="E84" s="257"/>
      <c r="F84" s="226" t="s">
        <v>2</v>
      </c>
      <c r="G84" s="254" t="s">
        <v>5</v>
      </c>
      <c r="O84" s="25"/>
    </row>
    <row r="85" spans="1:15" s="6" customFormat="1" ht="46.2" customHeight="1" thickBot="1" x14ac:dyDescent="0.35">
      <c r="A85" s="253"/>
      <c r="B85" s="227"/>
      <c r="C85" s="255"/>
      <c r="D85" s="5" t="s">
        <v>1</v>
      </c>
      <c r="E85" s="4" t="s">
        <v>14</v>
      </c>
      <c r="F85" s="227"/>
      <c r="G85" s="255"/>
      <c r="O85" s="25"/>
    </row>
    <row r="86" spans="1:15" x14ac:dyDescent="0.3">
      <c r="A86" s="9" t="s">
        <v>6</v>
      </c>
      <c r="B86" s="7" t="s">
        <v>24</v>
      </c>
      <c r="C86" s="15">
        <f t="shared" ref="C86:C91" si="12">+D86+E86+F86</f>
        <v>0</v>
      </c>
      <c r="D86" s="16">
        <f>+FP_opatření!E158</f>
        <v>0</v>
      </c>
      <c r="E86" s="17">
        <f>+FP_opatření!F158</f>
        <v>0</v>
      </c>
      <c r="F86" s="15">
        <f>+FP_opatření!G158</f>
        <v>0</v>
      </c>
      <c r="G86" s="15" t="e">
        <f>+D86/C86*100</f>
        <v>#DIV/0!</v>
      </c>
    </row>
    <row r="87" spans="1:15" x14ac:dyDescent="0.3">
      <c r="A87" s="9" t="s">
        <v>7</v>
      </c>
      <c r="B87" s="12" t="s">
        <v>67</v>
      </c>
      <c r="C87" s="15">
        <f t="shared" si="12"/>
        <v>55000000</v>
      </c>
      <c r="D87" s="16">
        <f>+FP_opatření!E159</f>
        <v>38500000</v>
      </c>
      <c r="E87" s="17">
        <f>+FP_opatření!F159</f>
        <v>16500000</v>
      </c>
      <c r="F87" s="15">
        <f>+FP_opatření!G159</f>
        <v>0</v>
      </c>
      <c r="G87" s="15">
        <f t="shared" ref="G87:G92" si="13">+D87/C87*100</f>
        <v>70</v>
      </c>
    </row>
    <row r="88" spans="1:15" x14ac:dyDescent="0.3">
      <c r="A88" s="156" t="s">
        <v>10</v>
      </c>
      <c r="B88" s="157" t="s">
        <v>40</v>
      </c>
      <c r="C88" s="154">
        <f t="shared" si="12"/>
        <v>22980509.07</v>
      </c>
      <c r="D88" s="155">
        <f>SUM(FP_opatření!E160:E162)</f>
        <v>16086356.35</v>
      </c>
      <c r="E88" s="155">
        <f>SUM(FP_opatření!F160:F162)</f>
        <v>3447076.36</v>
      </c>
      <c r="F88" s="155">
        <f>SUM(FP_opatření!G160:G162)</f>
        <v>3447076.36</v>
      </c>
      <c r="G88" s="147">
        <f t="shared" si="13"/>
        <v>70.00000000435152</v>
      </c>
    </row>
    <row r="89" spans="1:15" x14ac:dyDescent="0.3">
      <c r="A89" s="9" t="s">
        <v>11</v>
      </c>
      <c r="B89" s="8" t="s">
        <v>41</v>
      </c>
      <c r="C89" s="15">
        <f t="shared" si="12"/>
        <v>0</v>
      </c>
      <c r="D89" s="16">
        <f>+FP_opatření!E163+FP_opatření!E164</f>
        <v>0</v>
      </c>
      <c r="E89" s="17">
        <f>+FP_opatření!F163+FP_opatření!F164</f>
        <v>0</v>
      </c>
      <c r="F89" s="15">
        <f>+FP_opatření!G163+FP_opatření!G164</f>
        <v>0</v>
      </c>
      <c r="G89" s="15" t="e">
        <f t="shared" si="13"/>
        <v>#DIV/0!</v>
      </c>
    </row>
    <row r="90" spans="1:15" x14ac:dyDescent="0.3">
      <c r="A90" s="9" t="s">
        <v>12</v>
      </c>
      <c r="B90" s="8" t="s">
        <v>42</v>
      </c>
      <c r="C90" s="70">
        <f t="shared" si="12"/>
        <v>54963220.319999993</v>
      </c>
      <c r="D90" s="71">
        <f>+FP_opatření!E165+FP_opatření!E166+FP_opatření!E167+FP_opatření!E168</f>
        <v>38474254.219999999</v>
      </c>
      <c r="E90" s="72">
        <f>+FP_opatření!F165+FP_opatření!F166+FP_opatření!F167+FP_opatření!F168</f>
        <v>13740805.07</v>
      </c>
      <c r="F90" s="70">
        <f>+FP_opatření!G165+FP_opatření!G166+FP_opatření!G167+FP_opatření!G168</f>
        <v>2748161.0299999975</v>
      </c>
      <c r="G90" s="15">
        <f t="shared" si="13"/>
        <v>69.999999992722422</v>
      </c>
    </row>
    <row r="91" spans="1:15" ht="15" thickBot="1" x14ac:dyDescent="0.35">
      <c r="A91" s="11" t="s">
        <v>13</v>
      </c>
      <c r="B91" s="8" t="s">
        <v>43</v>
      </c>
      <c r="C91" s="70">
        <f t="shared" si="12"/>
        <v>130704260.17</v>
      </c>
      <c r="D91" s="71">
        <f>+FP_opatření!E169+FP_opatření!E170+FP_opatření!E171+FP_opatření!E172+FP_opatření!E173+FP_opatření!E174</f>
        <v>91492982.109999999</v>
      </c>
      <c r="E91" s="72">
        <f>+FP_opatření!F169+FP_opatření!F170+FP_opatření!F171+FP_opatření!F172+FP_opatření!F173+FP_opatření!F174</f>
        <v>19605639.02</v>
      </c>
      <c r="F91" s="70">
        <f>+FP_opatření!G169+FP_opatření!G170+FP_opatření!G171+FP_opatření!G172+FP_opatření!G173+FP_opatření!G174</f>
        <v>19605639.040000003</v>
      </c>
      <c r="G91" s="15">
        <f t="shared" si="13"/>
        <v>69.99999999311423</v>
      </c>
    </row>
    <row r="92" spans="1:15" ht="15" thickBot="1" x14ac:dyDescent="0.35">
      <c r="A92" s="258" t="s">
        <v>3</v>
      </c>
      <c r="B92" s="259"/>
      <c r="C92" s="186">
        <f>SUM(C86:C91)</f>
        <v>263647989.56</v>
      </c>
      <c r="D92" s="187">
        <f>SUM(D86:D91)</f>
        <v>184553592.68000001</v>
      </c>
      <c r="E92" s="188">
        <f>SUM(E86:E91)</f>
        <v>53293520.450000003</v>
      </c>
      <c r="F92" s="186">
        <f>SUM(F86:F91)</f>
        <v>25800876.43</v>
      </c>
      <c r="G92" s="13">
        <f t="shared" si="13"/>
        <v>69.999999995448476</v>
      </c>
    </row>
    <row r="93" spans="1:15" ht="15" thickBot="1" x14ac:dyDescent="0.35">
      <c r="D93" s="260" t="s">
        <v>63</v>
      </c>
      <c r="E93" s="258"/>
      <c r="F93" s="259"/>
      <c r="G93" s="183">
        <f>+D94/$D$131*100</f>
        <v>78.215912508512133</v>
      </c>
      <c r="H93" s="49">
        <v>0.52080000000000004</v>
      </c>
      <c r="I93" s="50" t="s">
        <v>68</v>
      </c>
    </row>
    <row r="94" spans="1:15" ht="15" thickBot="1" x14ac:dyDescent="0.35">
      <c r="B94" s="261" t="s">
        <v>66</v>
      </c>
      <c r="C94" s="262"/>
      <c r="D94" s="182">
        <f>+D81+D92</f>
        <v>617511877.22000003</v>
      </c>
    </row>
    <row r="95" spans="1:15" ht="15" thickBot="1" x14ac:dyDescent="0.35"/>
    <row r="96" spans="1:15" ht="17.25" customHeight="1" thickBot="1" x14ac:dyDescent="0.35">
      <c r="A96" s="217" t="s">
        <v>51</v>
      </c>
      <c r="B96" s="217"/>
      <c r="C96" s="217"/>
      <c r="D96" s="217"/>
      <c r="E96" s="217"/>
      <c r="F96" s="217"/>
      <c r="G96" s="218"/>
    </row>
    <row r="97" spans="1:15" s="6" customFormat="1" ht="16.95" customHeight="1" x14ac:dyDescent="0.3">
      <c r="A97" s="226" t="s">
        <v>9</v>
      </c>
      <c r="B97" s="226" t="s">
        <v>56</v>
      </c>
      <c r="C97" s="254" t="s">
        <v>4</v>
      </c>
      <c r="D97" s="256" t="s">
        <v>0</v>
      </c>
      <c r="E97" s="257"/>
      <c r="F97" s="226" t="s">
        <v>2</v>
      </c>
      <c r="G97" s="254" t="s">
        <v>5</v>
      </c>
      <c r="O97" s="25"/>
    </row>
    <row r="98" spans="1:15" s="6" customFormat="1" ht="44.4" customHeight="1" thickBot="1" x14ac:dyDescent="0.35">
      <c r="A98" s="253"/>
      <c r="B98" s="227"/>
      <c r="C98" s="255"/>
      <c r="D98" s="5" t="s">
        <v>1</v>
      </c>
      <c r="E98" s="4" t="s">
        <v>14</v>
      </c>
      <c r="F98" s="227"/>
      <c r="G98" s="255"/>
      <c r="O98" s="25"/>
    </row>
    <row r="99" spans="1:15" x14ac:dyDescent="0.3">
      <c r="A99" s="9" t="s">
        <v>6</v>
      </c>
      <c r="B99" s="7" t="s">
        <v>24</v>
      </c>
      <c r="C99" s="15">
        <f t="shared" ref="C99:C104" si="14">+D99+E99+F99</f>
        <v>0</v>
      </c>
      <c r="D99" s="16">
        <f>+FP_opatření!E183</f>
        <v>0</v>
      </c>
      <c r="E99" s="17">
        <f>+FP_opatření!F183</f>
        <v>0</v>
      </c>
      <c r="F99" s="15">
        <f>+FP_opatření!G183</f>
        <v>0</v>
      </c>
      <c r="G99" s="15" t="e">
        <f>+D99/C99*100</f>
        <v>#DIV/0!</v>
      </c>
    </row>
    <row r="100" spans="1:15" x14ac:dyDescent="0.3">
      <c r="A100" s="9" t="s">
        <v>7</v>
      </c>
      <c r="B100" s="12" t="s">
        <v>67</v>
      </c>
      <c r="C100" s="70">
        <f t="shared" si="14"/>
        <v>159001380.82999998</v>
      </c>
      <c r="D100" s="71">
        <f>+FP_opatření!E184</f>
        <v>111300966.58</v>
      </c>
      <c r="E100" s="72">
        <f>+FP_opatření!F184</f>
        <v>47700414.25</v>
      </c>
      <c r="F100" s="15">
        <f>+FP_opatření!G184</f>
        <v>0</v>
      </c>
      <c r="G100" s="15">
        <f t="shared" ref="G100:G105" si="15">+D100/C100*100</f>
        <v>69.99999999937107</v>
      </c>
    </row>
    <row r="101" spans="1:15" x14ac:dyDescent="0.3">
      <c r="A101" s="156" t="s">
        <v>10</v>
      </c>
      <c r="B101" s="157" t="s">
        <v>40</v>
      </c>
      <c r="C101" s="154">
        <f t="shared" si="14"/>
        <v>34938719.43</v>
      </c>
      <c r="D101" s="155">
        <f>SUM(FP_opatření!E185:E187)</f>
        <v>24457103.609999999</v>
      </c>
      <c r="E101" s="155">
        <f>SUM(FP_opatření!F185:F187)</f>
        <v>6495304.4100000001</v>
      </c>
      <c r="F101" s="155">
        <f>SUM(FP_opatření!G185:G187)</f>
        <v>3986311.41</v>
      </c>
      <c r="G101" s="147">
        <f t="shared" si="15"/>
        <v>70.000000025759391</v>
      </c>
    </row>
    <row r="102" spans="1:15" x14ac:dyDescent="0.3">
      <c r="A102" s="9" t="s">
        <v>11</v>
      </c>
      <c r="B102" s="8" t="s">
        <v>41</v>
      </c>
      <c r="C102" s="15">
        <f t="shared" si="14"/>
        <v>0</v>
      </c>
      <c r="D102" s="16">
        <f>+FP_opatření!E188+FP_opatření!E189</f>
        <v>0</v>
      </c>
      <c r="E102" s="17">
        <f>+FP_opatření!F188+FP_opatření!F189</f>
        <v>0</v>
      </c>
      <c r="F102" s="15">
        <f>+FP_opatření!G188+FP_opatření!G189</f>
        <v>0</v>
      </c>
      <c r="G102" s="15" t="e">
        <f t="shared" si="15"/>
        <v>#DIV/0!</v>
      </c>
    </row>
    <row r="103" spans="1:15" x14ac:dyDescent="0.3">
      <c r="A103" s="9" t="s">
        <v>12</v>
      </c>
      <c r="B103" s="8" t="s">
        <v>42</v>
      </c>
      <c r="C103" s="15">
        <f t="shared" si="14"/>
        <v>0</v>
      </c>
      <c r="D103" s="16">
        <f>+FP_opatření!E190+FP_opatření!E191+FP_opatření!E192+FP_opatření!E193</f>
        <v>0</v>
      </c>
      <c r="E103" s="17">
        <f>+FP_opatření!F190+FP_opatření!F191+FP_opatření!F192+FP_opatření!F193</f>
        <v>0</v>
      </c>
      <c r="F103" s="15">
        <f>+FP_opatření!G190+FP_opatření!G191+FP_opatření!G192+FP_opatření!G193</f>
        <v>0</v>
      </c>
      <c r="G103" s="15" t="e">
        <f t="shared" si="15"/>
        <v>#DIV/0!</v>
      </c>
    </row>
    <row r="104" spans="1:15" ht="15" thickBot="1" x14ac:dyDescent="0.35">
      <c r="A104" s="11" t="s">
        <v>13</v>
      </c>
      <c r="B104" s="8" t="s">
        <v>43</v>
      </c>
      <c r="C104" s="15">
        <f t="shared" si="14"/>
        <v>14285714.289999999</v>
      </c>
      <c r="D104" s="16">
        <f>+FP_opatření!E194+FP_opatření!E195+FP_opatření!E196+FP_opatření!E197+FP_opatření!E198+FP_opatření!E199</f>
        <v>10000000</v>
      </c>
      <c r="E104" s="17">
        <f>+FP_opatření!F194+FP_opatření!F195+FP_opatření!F196+FP_opatření!F197+FP_opatření!F198+FP_opatření!F199</f>
        <v>2142857.14</v>
      </c>
      <c r="F104" s="15">
        <f>+FP_opatření!G194+FP_opatření!G195+FP_opatření!G196+FP_opatření!G197+FP_opatření!G198+FP_opatření!G199</f>
        <v>2142857.149999999</v>
      </c>
      <c r="G104" s="15">
        <f t="shared" si="15"/>
        <v>69.999999979000009</v>
      </c>
    </row>
    <row r="105" spans="1:15" ht="15" thickBot="1" x14ac:dyDescent="0.35">
      <c r="A105" s="258" t="s">
        <v>3</v>
      </c>
      <c r="B105" s="259"/>
      <c r="C105" s="186">
        <f>SUM(C99:C104)</f>
        <v>208225814.54999998</v>
      </c>
      <c r="D105" s="187">
        <f>SUM(D99:D104)</f>
        <v>145758070.19</v>
      </c>
      <c r="E105" s="188">
        <f>SUM(E99:E104)</f>
        <v>56338575.799999997</v>
      </c>
      <c r="F105" s="186">
        <f>SUM(F99:F104)</f>
        <v>6129168.5599999987</v>
      </c>
      <c r="G105" s="13">
        <f t="shared" si="15"/>
        <v>70.000000002401237</v>
      </c>
    </row>
    <row r="106" spans="1:15" ht="15" thickBot="1" x14ac:dyDescent="0.35">
      <c r="D106" s="260" t="s">
        <v>63</v>
      </c>
      <c r="E106" s="258"/>
      <c r="F106" s="259"/>
      <c r="G106" s="14">
        <f>+D107/$D$131*100</f>
        <v>96.678068275807505</v>
      </c>
      <c r="H106" s="49">
        <v>0.7</v>
      </c>
      <c r="I106" s="50" t="s">
        <v>68</v>
      </c>
    </row>
    <row r="107" spans="1:15" ht="15" thickBot="1" x14ac:dyDescent="0.35">
      <c r="B107" s="261" t="s">
        <v>66</v>
      </c>
      <c r="C107" s="262"/>
      <c r="D107" s="182">
        <f>+D94+D105</f>
        <v>763269947.41000009</v>
      </c>
    </row>
    <row r="108" spans="1:15" ht="15" thickBot="1" x14ac:dyDescent="0.35"/>
    <row r="109" spans="1:15" ht="17.25" customHeight="1" thickBot="1" x14ac:dyDescent="0.35">
      <c r="A109" s="217" t="s">
        <v>52</v>
      </c>
      <c r="B109" s="217"/>
      <c r="C109" s="217"/>
      <c r="D109" s="217"/>
      <c r="E109" s="217"/>
      <c r="F109" s="217"/>
      <c r="G109" s="218"/>
    </row>
    <row r="110" spans="1:15" s="6" customFormat="1" ht="16.95" customHeight="1" x14ac:dyDescent="0.3">
      <c r="A110" s="226" t="s">
        <v>9</v>
      </c>
      <c r="B110" s="226" t="s">
        <v>56</v>
      </c>
      <c r="C110" s="254" t="s">
        <v>4</v>
      </c>
      <c r="D110" s="256" t="s">
        <v>0</v>
      </c>
      <c r="E110" s="257"/>
      <c r="F110" s="226" t="s">
        <v>2</v>
      </c>
      <c r="G110" s="254" t="s">
        <v>5</v>
      </c>
      <c r="O110" s="25"/>
    </row>
    <row r="111" spans="1:15" s="6" customFormat="1" ht="49.2" customHeight="1" thickBot="1" x14ac:dyDescent="0.35">
      <c r="A111" s="253"/>
      <c r="B111" s="227"/>
      <c r="C111" s="255"/>
      <c r="D111" s="5" t="s">
        <v>1</v>
      </c>
      <c r="E111" s="4" t="s">
        <v>14</v>
      </c>
      <c r="F111" s="227"/>
      <c r="G111" s="255"/>
      <c r="O111" s="25"/>
    </row>
    <row r="112" spans="1:15" x14ac:dyDescent="0.3">
      <c r="A112" s="9" t="s">
        <v>6</v>
      </c>
      <c r="B112" s="7" t="s">
        <v>24</v>
      </c>
      <c r="C112" s="15">
        <f t="shared" ref="C112:C117" si="16">+D112+E112+F112</f>
        <v>0</v>
      </c>
      <c r="D112" s="16">
        <f>+FP_opatření!E208</f>
        <v>0</v>
      </c>
      <c r="E112" s="17">
        <f>+FP_opatření!F208</f>
        <v>0</v>
      </c>
      <c r="F112" s="15">
        <f>+FP_opatření!G208</f>
        <v>0</v>
      </c>
      <c r="G112" s="15" t="e">
        <f>+D112/C112*100</f>
        <v>#DIV/0!</v>
      </c>
    </row>
    <row r="113" spans="1:16" x14ac:dyDescent="0.3">
      <c r="A113" s="9" t="s">
        <v>7</v>
      </c>
      <c r="B113" s="12" t="s">
        <v>67</v>
      </c>
      <c r="C113" s="15">
        <f t="shared" si="16"/>
        <v>0</v>
      </c>
      <c r="D113" s="16">
        <f>+FP_opatření!E209</f>
        <v>0</v>
      </c>
      <c r="E113" s="17">
        <f>+FP_opatření!F209</f>
        <v>0</v>
      </c>
      <c r="F113" s="15">
        <f>+FP_opatření!G209</f>
        <v>0</v>
      </c>
      <c r="G113" s="15" t="e">
        <f t="shared" ref="G113:G118" si="17">+D113/C113*100</f>
        <v>#DIV/0!</v>
      </c>
    </row>
    <row r="114" spans="1:16" x14ac:dyDescent="0.3">
      <c r="A114" s="156" t="s">
        <v>10</v>
      </c>
      <c r="B114" s="157" t="s">
        <v>40</v>
      </c>
      <c r="C114" s="158">
        <f t="shared" si="16"/>
        <v>0</v>
      </c>
      <c r="D114" s="159">
        <f>SUM(FP_opatření!E210:E212)</f>
        <v>0</v>
      </c>
      <c r="E114" s="159">
        <f>SUM(FP_opatření!F210:F212)</f>
        <v>0</v>
      </c>
      <c r="F114" s="159">
        <f>SUM(FP_opatření!G210:G212)</f>
        <v>0</v>
      </c>
      <c r="G114" s="147" t="e">
        <f t="shared" si="17"/>
        <v>#DIV/0!</v>
      </c>
    </row>
    <row r="115" spans="1:16" x14ac:dyDescent="0.3">
      <c r="A115" s="9" t="s">
        <v>11</v>
      </c>
      <c r="B115" s="8" t="s">
        <v>41</v>
      </c>
      <c r="C115" s="15">
        <f t="shared" si="16"/>
        <v>0</v>
      </c>
      <c r="D115" s="16">
        <f>+FP_opatření!E213+FP_opatření!E214</f>
        <v>0</v>
      </c>
      <c r="E115" s="17">
        <f>+FP_opatření!F213+FP_opatření!F214</f>
        <v>0</v>
      </c>
      <c r="F115" s="15">
        <f>+FP_opatření!G213+FP_opatření!G214</f>
        <v>0</v>
      </c>
      <c r="G115" s="15" t="e">
        <f t="shared" si="17"/>
        <v>#DIV/0!</v>
      </c>
    </row>
    <row r="116" spans="1:16" x14ac:dyDescent="0.3">
      <c r="A116" s="9" t="s">
        <v>12</v>
      </c>
      <c r="B116" s="8" t="s">
        <v>42</v>
      </c>
      <c r="C116" s="15">
        <f t="shared" si="16"/>
        <v>0</v>
      </c>
      <c r="D116" s="16">
        <f>+FP_opatření!E215+FP_opatření!E216+FP_opatření!E217+FP_opatření!E218</f>
        <v>0</v>
      </c>
      <c r="E116" s="17">
        <f>+FP_opatření!F215+FP_opatření!F216+FP_opatření!F217+FP_opatření!F218</f>
        <v>0</v>
      </c>
      <c r="F116" s="15">
        <f>+FP_opatření!G215+FP_opatření!G216+FP_opatření!G217+FP_opatření!G218</f>
        <v>0</v>
      </c>
      <c r="G116" s="15" t="e">
        <f t="shared" si="17"/>
        <v>#DIV/0!</v>
      </c>
    </row>
    <row r="117" spans="1:16" ht="15" thickBot="1" x14ac:dyDescent="0.35">
      <c r="A117" s="11" t="s">
        <v>13</v>
      </c>
      <c r="B117" s="8" t="s">
        <v>43</v>
      </c>
      <c r="C117" s="70">
        <f t="shared" si="16"/>
        <v>37466477.259999998</v>
      </c>
      <c r="D117" s="71">
        <f>+FP_opatření!E219+FP_opatření!E220+FP_opatření!E221+FP_opatření!E222+FP_opatření!E223+FP_opatření!E224</f>
        <v>26226534.079999998</v>
      </c>
      <c r="E117" s="72">
        <f>+FP_opatření!F219+FP_opatření!F220+FP_opatření!F221+FP_opatření!F222+FP_opatření!F223+FP_opatření!F224</f>
        <v>5619971.5800000001</v>
      </c>
      <c r="F117" s="70">
        <f>+FP_opatření!G219+FP_opatření!G220+FP_opatření!G221+FP_opatření!G222+FP_opatření!G223+FP_opatření!G224</f>
        <v>5619971.5999999996</v>
      </c>
      <c r="G117" s="15">
        <f t="shared" si="17"/>
        <v>69.999999994661906</v>
      </c>
    </row>
    <row r="118" spans="1:16" ht="15" thickBot="1" x14ac:dyDescent="0.35">
      <c r="A118" s="258" t="s">
        <v>3</v>
      </c>
      <c r="B118" s="259"/>
      <c r="C118" s="73">
        <f>SUM(C112:C117)</f>
        <v>37466477.259999998</v>
      </c>
      <c r="D118" s="74">
        <f>SUM(D112:D117)</f>
        <v>26226534.079999998</v>
      </c>
      <c r="E118" s="75">
        <f>SUM(E112:E117)</f>
        <v>5619971.5800000001</v>
      </c>
      <c r="F118" s="73">
        <f>SUM(F112:F117)</f>
        <v>5619971.5999999996</v>
      </c>
      <c r="G118" s="13">
        <f t="shared" si="17"/>
        <v>69.999999994661906</v>
      </c>
    </row>
    <row r="119" spans="1:16" ht="15" thickBot="1" x14ac:dyDescent="0.35">
      <c r="D119" s="260" t="s">
        <v>63</v>
      </c>
      <c r="E119" s="258"/>
      <c r="F119" s="259"/>
      <c r="G119" s="14">
        <f>+D120/$D$131*100</f>
        <v>100.00000000000003</v>
      </c>
      <c r="H119" s="51">
        <v>1</v>
      </c>
      <c r="I119" s="50" t="s">
        <v>68</v>
      </c>
    </row>
    <row r="120" spans="1:16" ht="15" thickBot="1" x14ac:dyDescent="0.35">
      <c r="B120" s="261" t="s">
        <v>66</v>
      </c>
      <c r="C120" s="262"/>
      <c r="D120" s="182">
        <f>+D107+D118</f>
        <v>789496481.49000013</v>
      </c>
      <c r="E120" s="48"/>
      <c r="F120" s="48"/>
      <c r="G120" s="47"/>
    </row>
    <row r="121" spans="1:16" ht="15" thickBot="1" x14ac:dyDescent="0.35"/>
    <row r="122" spans="1:16" ht="17.25" customHeight="1" thickBot="1" x14ac:dyDescent="0.35">
      <c r="A122" s="217" t="s">
        <v>38</v>
      </c>
      <c r="B122" s="217"/>
      <c r="C122" s="217"/>
      <c r="D122" s="217"/>
      <c r="E122" s="217"/>
      <c r="F122" s="217"/>
      <c r="G122" s="218"/>
      <c r="K122" s="273" t="s">
        <v>58</v>
      </c>
      <c r="L122" s="266" t="s">
        <v>59</v>
      </c>
      <c r="M122" s="267"/>
      <c r="N122" s="267"/>
      <c r="O122" s="268"/>
      <c r="P122" s="263" t="s">
        <v>63</v>
      </c>
    </row>
    <row r="123" spans="1:16" s="6" customFormat="1" ht="15" customHeight="1" x14ac:dyDescent="0.3">
      <c r="A123" s="226" t="s">
        <v>9</v>
      </c>
      <c r="B123" s="226" t="s">
        <v>56</v>
      </c>
      <c r="C123" s="254" t="s">
        <v>4</v>
      </c>
      <c r="D123" s="256" t="s">
        <v>0</v>
      </c>
      <c r="E123" s="257"/>
      <c r="F123" s="226" t="s">
        <v>2</v>
      </c>
      <c r="G123" s="254" t="s">
        <v>5</v>
      </c>
      <c r="K123" s="274"/>
      <c r="L123" s="276" t="s">
        <v>60</v>
      </c>
      <c r="M123" s="271" t="s">
        <v>64</v>
      </c>
      <c r="N123" s="272"/>
      <c r="O123" s="269" t="s">
        <v>2</v>
      </c>
      <c r="P123" s="264"/>
    </row>
    <row r="124" spans="1:16" s="6" customFormat="1" ht="49.95" customHeight="1" thickBot="1" x14ac:dyDescent="0.35">
      <c r="A124" s="253"/>
      <c r="B124" s="227"/>
      <c r="C124" s="255"/>
      <c r="D124" s="5" t="s">
        <v>1</v>
      </c>
      <c r="E124" s="4" t="s">
        <v>14</v>
      </c>
      <c r="F124" s="227"/>
      <c r="G124" s="255"/>
      <c r="I124" s="21" t="s">
        <v>53</v>
      </c>
      <c r="K124" s="275"/>
      <c r="L124" s="277"/>
      <c r="M124" s="30" t="s">
        <v>61</v>
      </c>
      <c r="N124" s="43" t="s">
        <v>62</v>
      </c>
      <c r="O124" s="270"/>
      <c r="P124" s="265"/>
    </row>
    <row r="125" spans="1:16" ht="15" customHeight="1" x14ac:dyDescent="0.3">
      <c r="A125" s="9" t="s">
        <v>6</v>
      </c>
      <c r="B125" s="7" t="s">
        <v>24</v>
      </c>
      <c r="C125" s="15">
        <f t="shared" ref="C125:C130" si="18">+D125+E125+F125</f>
        <v>0</v>
      </c>
      <c r="D125" s="16">
        <f t="shared" ref="D125:F130" si="19">+D8+D21+D34+D47+D60+D73+D86+D99+D112</f>
        <v>0</v>
      </c>
      <c r="E125" s="17">
        <f t="shared" si="19"/>
        <v>0</v>
      </c>
      <c r="F125" s="15">
        <f t="shared" si="19"/>
        <v>0</v>
      </c>
      <c r="G125" s="15" t="e">
        <f>+D125/C125*100</f>
        <v>#DIV/0!</v>
      </c>
      <c r="I125" s="3">
        <f t="shared" ref="I125:I130" si="20">+C8+C21+C34+C47+C60+C73+C86+C99+C112</f>
        <v>0</v>
      </c>
      <c r="K125" s="31">
        <v>2021</v>
      </c>
      <c r="L125" s="32">
        <f>+M125+N125+O125</f>
        <v>0</v>
      </c>
      <c r="M125" s="33">
        <f>+D14</f>
        <v>0</v>
      </c>
      <c r="N125" s="34">
        <f>+E14</f>
        <v>0</v>
      </c>
      <c r="O125" s="42">
        <f>+F14</f>
        <v>0</v>
      </c>
      <c r="P125" s="35">
        <f>+M125/$M$134*100</f>
        <v>0</v>
      </c>
    </row>
    <row r="126" spans="1:16" ht="15" customHeight="1" x14ac:dyDescent="0.3">
      <c r="A126" s="9" t="s">
        <v>7</v>
      </c>
      <c r="B126" s="12" t="s">
        <v>67</v>
      </c>
      <c r="C126" s="70">
        <f t="shared" si="18"/>
        <v>225201380.82999998</v>
      </c>
      <c r="D126" s="71">
        <f t="shared" si="19"/>
        <v>157640966.57999998</v>
      </c>
      <c r="E126" s="72">
        <f t="shared" si="19"/>
        <v>67560414.25</v>
      </c>
      <c r="F126" s="70">
        <f t="shared" si="19"/>
        <v>0</v>
      </c>
      <c r="G126" s="15">
        <f t="shared" ref="G126:G131" si="21">+D126/C126*100</f>
        <v>69.999999999555953</v>
      </c>
      <c r="I126" s="3">
        <f t="shared" si="20"/>
        <v>225201380.82999998</v>
      </c>
      <c r="K126" s="27">
        <v>2022</v>
      </c>
      <c r="L126" s="36">
        <f t="shared" ref="L126:L133" si="22">+M126+N126+O126</f>
        <v>0</v>
      </c>
      <c r="M126" s="37">
        <f>+D27</f>
        <v>0</v>
      </c>
      <c r="N126" s="38">
        <f>+E27</f>
        <v>0</v>
      </c>
      <c r="O126" s="39">
        <f>+F27</f>
        <v>0</v>
      </c>
      <c r="P126" s="39">
        <f t="shared" ref="P126:P134" si="23">+M126/$M$134*100</f>
        <v>0</v>
      </c>
    </row>
    <row r="127" spans="1:16" x14ac:dyDescent="0.3">
      <c r="A127" s="9" t="s">
        <v>10</v>
      </c>
      <c r="B127" s="8" t="s">
        <v>40</v>
      </c>
      <c r="C127" s="160">
        <f t="shared" si="18"/>
        <v>168904830.36000001</v>
      </c>
      <c r="D127" s="161">
        <f t="shared" si="19"/>
        <v>118233381.27</v>
      </c>
      <c r="E127" s="162">
        <f t="shared" si="19"/>
        <v>32139501.16</v>
      </c>
      <c r="F127" s="160">
        <f t="shared" si="19"/>
        <v>18531947.93</v>
      </c>
      <c r="G127" s="15">
        <f t="shared" si="21"/>
        <v>70.000000010656876</v>
      </c>
      <c r="I127" s="168">
        <f t="shared" si="20"/>
        <v>168904830.36000001</v>
      </c>
      <c r="K127" s="27">
        <v>2023</v>
      </c>
      <c r="L127" s="195">
        <f t="shared" si="22"/>
        <v>428571.42999999993</v>
      </c>
      <c r="M127" s="196">
        <f>+D40</f>
        <v>300000</v>
      </c>
      <c r="N127" s="193">
        <f>+E40</f>
        <v>107142.85</v>
      </c>
      <c r="O127" s="194">
        <f>+F40</f>
        <v>21428.579999999987</v>
      </c>
      <c r="P127" s="194">
        <f t="shared" si="23"/>
        <v>3.7998902722633586E-2</v>
      </c>
    </row>
    <row r="128" spans="1:16" x14ac:dyDescent="0.3">
      <c r="A128" s="9" t="s">
        <v>11</v>
      </c>
      <c r="B128" s="8" t="s">
        <v>41</v>
      </c>
      <c r="C128" s="70">
        <f t="shared" si="18"/>
        <v>67869754.049999997</v>
      </c>
      <c r="D128" s="71">
        <f t="shared" si="19"/>
        <v>47508827.829999998</v>
      </c>
      <c r="E128" s="72">
        <f t="shared" si="19"/>
        <v>16967438.5</v>
      </c>
      <c r="F128" s="70">
        <f t="shared" si="19"/>
        <v>3393487.7199999988</v>
      </c>
      <c r="G128" s="15">
        <f t="shared" si="21"/>
        <v>69.999999992632951</v>
      </c>
      <c r="I128" s="3">
        <f t="shared" si="20"/>
        <v>67869754.049999997</v>
      </c>
      <c r="K128" s="27">
        <v>2024</v>
      </c>
      <c r="L128" s="195">
        <f t="shared" si="22"/>
        <v>40623974.739999995</v>
      </c>
      <c r="M128" s="196">
        <f>+D53</f>
        <v>28436782.300000001</v>
      </c>
      <c r="N128" s="193">
        <f>+E53</f>
        <v>7803366.3599999994</v>
      </c>
      <c r="O128" s="194">
        <f>+F53</f>
        <v>4383826.08</v>
      </c>
      <c r="P128" s="194">
        <f t="shared" si="23"/>
        <v>3.6018884145413619</v>
      </c>
    </row>
    <row r="129" spans="1:16" x14ac:dyDescent="0.3">
      <c r="A129" s="9" t="s">
        <v>12</v>
      </c>
      <c r="B129" s="8" t="s">
        <v>42</v>
      </c>
      <c r="C129" s="70">
        <f t="shared" si="18"/>
        <v>166461254</v>
      </c>
      <c r="D129" s="71">
        <f t="shared" si="19"/>
        <v>116522877.77000001</v>
      </c>
      <c r="E129" s="72">
        <f t="shared" si="19"/>
        <v>38002395.780000001</v>
      </c>
      <c r="F129" s="70">
        <f t="shared" si="19"/>
        <v>11935980.449999994</v>
      </c>
      <c r="G129" s="15">
        <f t="shared" si="21"/>
        <v>69.999999981977794</v>
      </c>
      <c r="I129" s="3">
        <f t="shared" si="20"/>
        <v>166461254</v>
      </c>
      <c r="K129" s="27">
        <v>2025</v>
      </c>
      <c r="L129" s="197">
        <f t="shared" si="22"/>
        <v>248638988.75999999</v>
      </c>
      <c r="M129" s="198">
        <f>+D66</f>
        <v>174047292.11000001</v>
      </c>
      <c r="N129" s="191">
        <f>+E66</f>
        <v>45562585.890000001</v>
      </c>
      <c r="O129" s="192">
        <f>+F66</f>
        <v>29029110.75999999</v>
      </c>
      <c r="P129" s="194">
        <f t="shared" si="23"/>
        <v>22.045353740085609</v>
      </c>
    </row>
    <row r="130" spans="1:16" ht="15" thickBot="1" x14ac:dyDescent="0.35">
      <c r="A130" s="11" t="s">
        <v>13</v>
      </c>
      <c r="B130" s="8" t="s">
        <v>43</v>
      </c>
      <c r="C130" s="70">
        <f t="shared" si="18"/>
        <v>499414897.26999992</v>
      </c>
      <c r="D130" s="71">
        <f t="shared" si="19"/>
        <v>349590428.03999996</v>
      </c>
      <c r="E130" s="72">
        <f t="shared" si="19"/>
        <v>74912234.530000001</v>
      </c>
      <c r="F130" s="70">
        <f t="shared" si="19"/>
        <v>74912234.700000003</v>
      </c>
      <c r="G130" s="15">
        <f t="shared" si="21"/>
        <v>69.999999990188527</v>
      </c>
      <c r="I130" s="3">
        <f t="shared" si="20"/>
        <v>499414897.26999998</v>
      </c>
      <c r="K130" s="27">
        <v>2026</v>
      </c>
      <c r="L130" s="197">
        <f t="shared" si="22"/>
        <v>328820300.21000004</v>
      </c>
      <c r="M130" s="198">
        <f>+D79</f>
        <v>230174210.13</v>
      </c>
      <c r="N130" s="191">
        <f>+E79</f>
        <v>60856821.289999999</v>
      </c>
      <c r="O130" s="192">
        <f>+F79</f>
        <v>37789268.789999999</v>
      </c>
      <c r="P130" s="194">
        <f t="shared" si="23"/>
        <v>29.154558066629637</v>
      </c>
    </row>
    <row r="131" spans="1:16" ht="15" thickBot="1" x14ac:dyDescent="0.35">
      <c r="A131" s="258" t="s">
        <v>3</v>
      </c>
      <c r="B131" s="259"/>
      <c r="C131" s="186">
        <f>SUM(C125:C130)</f>
        <v>1127852116.51</v>
      </c>
      <c r="D131" s="187">
        <f>SUM(D125:D130)</f>
        <v>789496481.48999989</v>
      </c>
      <c r="E131" s="188">
        <f>SUM(E125:E130)</f>
        <v>229581984.22</v>
      </c>
      <c r="F131" s="186">
        <f>SUM(F125:F130)</f>
        <v>108773650.8</v>
      </c>
      <c r="G131" s="13">
        <f t="shared" si="21"/>
        <v>69.999999994059493</v>
      </c>
      <c r="I131" s="168">
        <f>SUM(I125:I130)</f>
        <v>1127852116.51</v>
      </c>
      <c r="K131" s="27">
        <v>2027</v>
      </c>
      <c r="L131" s="197">
        <f t="shared" si="22"/>
        <v>263647989.56</v>
      </c>
      <c r="M131" s="198">
        <f>+D92</f>
        <v>184553592.68000001</v>
      </c>
      <c r="N131" s="191">
        <f>+E92</f>
        <v>53293520.450000003</v>
      </c>
      <c r="O131" s="192">
        <f>+F92</f>
        <v>25800876.43</v>
      </c>
      <c r="P131" s="194">
        <f t="shared" si="23"/>
        <v>23.376113384532871</v>
      </c>
    </row>
    <row r="132" spans="1:16" ht="15" thickBot="1" x14ac:dyDescent="0.35">
      <c r="D132" s="260" t="s">
        <v>63</v>
      </c>
      <c r="E132" s="258"/>
      <c r="F132" s="259"/>
      <c r="G132" s="19" t="s">
        <v>39</v>
      </c>
      <c r="K132" s="27">
        <v>2028</v>
      </c>
      <c r="L132" s="197">
        <f t="shared" si="22"/>
        <v>208225814.55000001</v>
      </c>
      <c r="M132" s="198">
        <f>+D105</f>
        <v>145758070.19</v>
      </c>
      <c r="N132" s="191">
        <f>+E105</f>
        <v>56338575.799999997</v>
      </c>
      <c r="O132" s="192">
        <f>+F105</f>
        <v>6129168.5599999987</v>
      </c>
      <c r="P132" s="194">
        <f t="shared" si="23"/>
        <v>18.462155767295361</v>
      </c>
    </row>
    <row r="133" spans="1:16" ht="15" thickBot="1" x14ac:dyDescent="0.35">
      <c r="K133" s="28">
        <v>2029</v>
      </c>
      <c r="L133" s="76">
        <f t="shared" si="22"/>
        <v>37466477.259999998</v>
      </c>
      <c r="M133" s="77">
        <f>+D118</f>
        <v>26226534.079999998</v>
      </c>
      <c r="N133" s="78">
        <f>+E118</f>
        <v>5619971.5800000001</v>
      </c>
      <c r="O133" s="79">
        <f>+F118</f>
        <v>5619971.5999999996</v>
      </c>
      <c r="P133" s="40">
        <f t="shared" si="23"/>
        <v>3.3219317241925146</v>
      </c>
    </row>
    <row r="134" spans="1:16" ht="15" thickBot="1" x14ac:dyDescent="0.35">
      <c r="K134" s="29" t="s">
        <v>3</v>
      </c>
      <c r="L134" s="203">
        <f>SUM(L125:L133)</f>
        <v>1127852116.51</v>
      </c>
      <c r="M134" s="204">
        <f>SUM(M125:M133)</f>
        <v>789496481.49000013</v>
      </c>
      <c r="N134" s="189">
        <f>SUM(N125:N133)</f>
        <v>229581984.22</v>
      </c>
      <c r="O134" s="190">
        <f>SUM(O125:O133)</f>
        <v>108773650.79999998</v>
      </c>
      <c r="P134" s="41">
        <f t="shared" si="23"/>
        <v>100</v>
      </c>
    </row>
    <row r="137" spans="1:16" x14ac:dyDescent="0.3">
      <c r="E137" s="25"/>
      <c r="N137" s="26"/>
    </row>
    <row r="138" spans="1:16" x14ac:dyDescent="0.3">
      <c r="E138" s="25"/>
    </row>
    <row r="143" spans="1:16" x14ac:dyDescent="0.3">
      <c r="E143" s="26"/>
    </row>
    <row r="144" spans="1:16" x14ac:dyDescent="0.3">
      <c r="E144" s="26"/>
    </row>
    <row r="145" spans="5:5" x14ac:dyDescent="0.3">
      <c r="E145" s="26"/>
    </row>
    <row r="146" spans="5:5" x14ac:dyDescent="0.3">
      <c r="E146" s="26"/>
    </row>
    <row r="147" spans="5:5" x14ac:dyDescent="0.3">
      <c r="E147" s="26"/>
    </row>
    <row r="148" spans="5:5" x14ac:dyDescent="0.3">
      <c r="E148" s="26"/>
    </row>
    <row r="149" spans="5:5" x14ac:dyDescent="0.3">
      <c r="E149" s="26"/>
    </row>
  </sheetData>
  <mergeCells count="107">
    <mergeCell ref="P122:P124"/>
    <mergeCell ref="L122:O122"/>
    <mergeCell ref="O123:O124"/>
    <mergeCell ref="M123:N123"/>
    <mergeCell ref="K122:K124"/>
    <mergeCell ref="L123:L124"/>
    <mergeCell ref="A131:B131"/>
    <mergeCell ref="D132:F132"/>
    <mergeCell ref="A118:B118"/>
    <mergeCell ref="D119:F119"/>
    <mergeCell ref="A122:G122"/>
    <mergeCell ref="A123:A124"/>
    <mergeCell ref="B123:B124"/>
    <mergeCell ref="C123:C124"/>
    <mergeCell ref="D123:E123"/>
    <mergeCell ref="F123:F124"/>
    <mergeCell ref="G123:G124"/>
    <mergeCell ref="B120:C120"/>
    <mergeCell ref="A105:B105"/>
    <mergeCell ref="D106:F106"/>
    <mergeCell ref="A109:G109"/>
    <mergeCell ref="A110:A111"/>
    <mergeCell ref="B110:B111"/>
    <mergeCell ref="C110:C111"/>
    <mergeCell ref="D110:E110"/>
    <mergeCell ref="F110:F111"/>
    <mergeCell ref="G110:G111"/>
    <mergeCell ref="B107:C107"/>
    <mergeCell ref="A92:B92"/>
    <mergeCell ref="D93:F93"/>
    <mergeCell ref="A96:G96"/>
    <mergeCell ref="A97:A98"/>
    <mergeCell ref="B97:B98"/>
    <mergeCell ref="C97:C98"/>
    <mergeCell ref="D97:E97"/>
    <mergeCell ref="F97:F98"/>
    <mergeCell ref="G97:G98"/>
    <mergeCell ref="B94:C94"/>
    <mergeCell ref="A79:B79"/>
    <mergeCell ref="D80:F80"/>
    <mergeCell ref="A83:G83"/>
    <mergeCell ref="A84:A85"/>
    <mergeCell ref="B84:B85"/>
    <mergeCell ref="C84:C85"/>
    <mergeCell ref="D84:E84"/>
    <mergeCell ref="F84:F85"/>
    <mergeCell ref="G84:G85"/>
    <mergeCell ref="B81:C81"/>
    <mergeCell ref="A66:B66"/>
    <mergeCell ref="D67:F67"/>
    <mergeCell ref="A70:G70"/>
    <mergeCell ref="A71:A72"/>
    <mergeCell ref="B71:B72"/>
    <mergeCell ref="C71:C72"/>
    <mergeCell ref="D71:E71"/>
    <mergeCell ref="F71:F72"/>
    <mergeCell ref="G71:G72"/>
    <mergeCell ref="B68:C68"/>
    <mergeCell ref="A53:B53"/>
    <mergeCell ref="D54:F54"/>
    <mergeCell ref="A57:G57"/>
    <mergeCell ref="A58:A59"/>
    <mergeCell ref="B58:B59"/>
    <mergeCell ref="C58:C59"/>
    <mergeCell ref="D58:E58"/>
    <mergeCell ref="F58:F59"/>
    <mergeCell ref="G58:G59"/>
    <mergeCell ref="B55:C55"/>
    <mergeCell ref="A40:B40"/>
    <mergeCell ref="D41:F41"/>
    <mergeCell ref="A44:G44"/>
    <mergeCell ref="A45:A46"/>
    <mergeCell ref="B45:B46"/>
    <mergeCell ref="C45:C46"/>
    <mergeCell ref="D45:E45"/>
    <mergeCell ref="F45:F46"/>
    <mergeCell ref="G45:G46"/>
    <mergeCell ref="B42:C42"/>
    <mergeCell ref="A27:B27"/>
    <mergeCell ref="D28:F28"/>
    <mergeCell ref="A31:G31"/>
    <mergeCell ref="A32:A33"/>
    <mergeCell ref="B32:B33"/>
    <mergeCell ref="C32:C33"/>
    <mergeCell ref="D32:E32"/>
    <mergeCell ref="F32:F33"/>
    <mergeCell ref="G32:G33"/>
    <mergeCell ref="B29:C29"/>
    <mergeCell ref="A14:B14"/>
    <mergeCell ref="D15:F15"/>
    <mergeCell ref="A18:G18"/>
    <mergeCell ref="A19:A20"/>
    <mergeCell ref="B19:B20"/>
    <mergeCell ref="C19:C20"/>
    <mergeCell ref="D19:E19"/>
    <mergeCell ref="F19:F20"/>
    <mergeCell ref="G19:G20"/>
    <mergeCell ref="B16:C16"/>
    <mergeCell ref="A1:G1"/>
    <mergeCell ref="D4:H4"/>
    <mergeCell ref="A5:G5"/>
    <mergeCell ref="A6:A7"/>
    <mergeCell ref="B6:B7"/>
    <mergeCell ref="C6:C7"/>
    <mergeCell ref="D6:E6"/>
    <mergeCell ref="F6:F7"/>
    <mergeCell ref="G6:G7"/>
  </mergeCells>
  <pageMargins left="0.70866141732283472" right="0.70866141732283472" top="0.78740157480314965" bottom="0.78740157480314965" header="0.31496062992125984" footer="0.31496062992125984"/>
  <pageSetup paperSize="8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FP_opatření</vt:lpstr>
      <vt:lpstr>FP_SC IROP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Buršíková</dc:creator>
  <cp:lastModifiedBy>PECHOVÁ Kateřina Mgr.</cp:lastModifiedBy>
  <cp:lastPrinted>2023-01-06T12:40:03Z</cp:lastPrinted>
  <dcterms:created xsi:type="dcterms:W3CDTF">2015-06-24T11:46:31Z</dcterms:created>
  <dcterms:modified xsi:type="dcterms:W3CDTF">2025-10-01T16:14:48Z</dcterms:modified>
</cp:coreProperties>
</file>